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hidePivotFieldList="1" defaultThemeVersion="124226"/>
  <bookViews>
    <workbookView xWindow="-120" yWindow="-120" windowWidth="29040" windowHeight="15840" tabRatio="818" firstSheet="1" activeTab="1"/>
  </bookViews>
  <sheets>
    <sheet name="PRESUPUESTO FINAL" sheetId="106" state="hidden" r:id="rId1"/>
    <sheet name="RESUMEN PRESUPUESTO" sheetId="151" r:id="rId2"/>
    <sheet name="FASE 1 REDES" sheetId="127" r:id="rId3"/>
    <sheet name="PRESUPUESTO EST. REDUCTORA" sheetId="135" r:id="rId4"/>
    <sheet name="PRESUPUESTO EB" sheetId="147" r:id="rId5"/>
    <sheet name="PRESUPUESTO VIADUCTO" sheetId="148" r:id="rId6"/>
  </sheets>
  <externalReferences>
    <externalReference r:id="rId7"/>
  </externalReferences>
  <definedNames>
    <definedName name="ACCESORIOS">#REF!</definedName>
    <definedName name="_xlnm.Print_Area" localSheetId="2">'FASE 1 REDES'!$A$1:$J$131</definedName>
    <definedName name="_xlnm.Print_Area" localSheetId="4">'PRESUPUESTO EB'!$A$1:$J$83</definedName>
    <definedName name="_xlnm.Print_Area" localSheetId="3">'PRESUPUESTO EST. REDUCTORA'!$A$1:$J$137</definedName>
    <definedName name="_xlnm.Print_Area" localSheetId="0">'PRESUPUESTO FINAL'!$B$2:$G$67</definedName>
    <definedName name="_xlnm.Print_Area" localSheetId="1">'RESUMEN PRESUPUESTO'!$A$1:$K$71</definedName>
    <definedName name="codigo">'[1]Lista de Materiales'!$A$4:$J$543</definedName>
    <definedName name="_xlnm.Print_Titles" localSheetId="2">'FASE 1 REDES'!$11:$11</definedName>
    <definedName name="_xlnm.Print_Titles" localSheetId="3">'PRESUPUESTO EST. REDUCTORA'!$11:$11</definedName>
  </definedNames>
  <calcPr calcId="191029" iterate="1"/>
</workbook>
</file>

<file path=xl/calcChain.xml><?xml version="1.0" encoding="utf-8"?>
<calcChain xmlns="http://schemas.openxmlformats.org/spreadsheetml/2006/main">
  <c r="I23" i="151" l="1"/>
  <c r="I25" i="151" s="1"/>
  <c r="H55" i="151"/>
  <c r="H50" i="151"/>
  <c r="H49" i="151"/>
  <c r="H47" i="151" s="1"/>
  <c r="H48" i="151"/>
  <c r="H44" i="151"/>
  <c r="H43" i="151"/>
  <c r="H42" i="151"/>
  <c r="H41" i="151"/>
  <c r="H39" i="151"/>
  <c r="H38" i="151"/>
  <c r="H35" i="151" s="1"/>
  <c r="H37" i="151"/>
  <c r="H36" i="151"/>
  <c r="I28" i="151" l="1"/>
  <c r="I29" i="151" s="1"/>
  <c r="I26" i="151"/>
  <c r="I31" i="151" s="1"/>
  <c r="G57" i="127" l="1"/>
  <c r="G31" i="127" l="1"/>
  <c r="G94" i="127"/>
  <c r="G102" i="127" l="1"/>
  <c r="I17" i="151" l="1"/>
  <c r="I19" i="151" l="1"/>
  <c r="H54" i="151" l="1"/>
  <c r="H77" i="127" l="1"/>
  <c r="H78" i="127"/>
  <c r="H79" i="127"/>
  <c r="H80" i="127"/>
  <c r="H72" i="127"/>
  <c r="H45" i="135" l="1"/>
  <c r="H44" i="127" l="1"/>
  <c r="H59" i="147" l="1"/>
  <c r="H58" i="147"/>
  <c r="H28" i="147" l="1"/>
  <c r="H26" i="147"/>
  <c r="H24" i="147"/>
  <c r="H23" i="147"/>
  <c r="H50" i="127"/>
  <c r="H48" i="127"/>
  <c r="H46" i="127"/>
  <c r="H88" i="127"/>
  <c r="H66" i="127" l="1"/>
  <c r="H45" i="127"/>
  <c r="G25" i="148" l="1"/>
  <c r="G71" i="147"/>
  <c r="G124" i="135"/>
  <c r="H38" i="127" l="1"/>
  <c r="H36" i="127"/>
  <c r="H34" i="127"/>
  <c r="H32" i="127"/>
  <c r="H30" i="127"/>
  <c r="H28" i="127"/>
  <c r="H26" i="127"/>
  <c r="H112" i="135" l="1"/>
  <c r="H55" i="147" l="1"/>
  <c r="H50" i="147"/>
  <c r="H47" i="147"/>
  <c r="H36" i="147"/>
  <c r="H32" i="147"/>
  <c r="H22" i="147"/>
  <c r="H21" i="147"/>
  <c r="H18" i="147"/>
  <c r="H17" i="147"/>
  <c r="H85" i="135"/>
  <c r="H86" i="135"/>
  <c r="H84" i="135"/>
  <c r="H83" i="135"/>
  <c r="H82" i="135"/>
  <c r="H81" i="135"/>
  <c r="H80" i="135"/>
  <c r="H79" i="135"/>
  <c r="H63" i="147" l="1"/>
  <c r="H62" i="147"/>
  <c r="H41" i="147"/>
  <c r="H38" i="147"/>
  <c r="H27" i="147"/>
  <c r="H33" i="147"/>
  <c r="H37" i="147"/>
  <c r="H44" i="147"/>
  <c r="H48" i="147"/>
  <c r="H52" i="147"/>
  <c r="H30" i="147"/>
  <c r="H34" i="147"/>
  <c r="H39" i="147"/>
  <c r="H43" i="147"/>
  <c r="H45" i="147"/>
  <c r="H54" i="147"/>
  <c r="H60" i="147"/>
  <c r="H64" i="147"/>
  <c r="H15" i="147"/>
  <c r="H19" i="147"/>
  <c r="H16" i="147"/>
  <c r="H20" i="147"/>
  <c r="H25" i="147"/>
  <c r="H31" i="147"/>
  <c r="H35" i="147"/>
  <c r="H42" i="147"/>
  <c r="H46" i="147"/>
  <c r="H49" i="147"/>
  <c r="H53" i="147"/>
  <c r="H61" i="147"/>
  <c r="H56" i="147"/>
  <c r="H39" i="135" l="1"/>
  <c r="H75" i="127"/>
  <c r="H74" i="127"/>
  <c r="H73" i="127"/>
  <c r="H57" i="127" l="1"/>
  <c r="H56" i="127"/>
  <c r="H118" i="135" l="1"/>
  <c r="H117" i="135"/>
  <c r="H113" i="135"/>
  <c r="H114" i="135"/>
  <c r="H111" i="135"/>
  <c r="H110" i="135"/>
  <c r="H109" i="135"/>
  <c r="H108" i="135"/>
  <c r="H107" i="135"/>
  <c r="H106" i="135"/>
  <c r="H105" i="135"/>
  <c r="H104" i="135"/>
  <c r="H103" i="135"/>
  <c r="H116" i="135"/>
  <c r="H115" i="135"/>
  <c r="H102" i="135"/>
  <c r="H100" i="135"/>
  <c r="H96" i="135"/>
  <c r="H53" i="127" l="1"/>
  <c r="H43" i="127"/>
  <c r="H47" i="127" l="1"/>
  <c r="G37" i="127" l="1"/>
  <c r="H87" i="127" l="1"/>
  <c r="H86" i="127"/>
  <c r="H85" i="127"/>
  <c r="H84" i="127"/>
  <c r="H83" i="127"/>
  <c r="H82" i="127"/>
  <c r="H81" i="127"/>
  <c r="H76" i="127"/>
  <c r="H71" i="127"/>
  <c r="H70" i="127"/>
  <c r="H69" i="127"/>
  <c r="H68" i="127"/>
  <c r="H67" i="127"/>
  <c r="H64" i="127"/>
  <c r="H65" i="127"/>
  <c r="H63" i="127"/>
  <c r="H60" i="127"/>
  <c r="H62" i="127"/>
  <c r="H58" i="127"/>
  <c r="H55" i="127"/>
  <c r="H54" i="127"/>
  <c r="H52" i="127"/>
  <c r="H49" i="127"/>
  <c r="H42" i="127"/>
  <c r="H41" i="127"/>
  <c r="H31" i="127"/>
  <c r="H35" i="127" l="1"/>
  <c r="H103" i="127" l="1"/>
  <c r="H106" i="127"/>
  <c r="H51" i="127"/>
  <c r="H89" i="127"/>
  <c r="H90" i="127"/>
  <c r="H91" i="127"/>
  <c r="H92" i="127"/>
  <c r="H93" i="127"/>
  <c r="H94" i="127"/>
  <c r="H39" i="127"/>
  <c r="H40" i="127" l="1"/>
  <c r="H77" i="135" l="1"/>
  <c r="H76" i="135"/>
  <c r="H109" i="127" l="1"/>
  <c r="F18" i="148"/>
  <c r="H18" i="148" s="1"/>
  <c r="H107" i="127" l="1"/>
  <c r="H108" i="127"/>
  <c r="H19" i="148" l="1"/>
  <c r="F17" i="148"/>
  <c r="H17" i="148" s="1"/>
  <c r="H15" i="148"/>
  <c r="H14" i="148"/>
  <c r="H22" i="148" s="1"/>
  <c r="H13" i="147" l="1"/>
  <c r="H24" i="148"/>
  <c r="H25" i="148" l="1"/>
  <c r="H27" i="148"/>
  <c r="H28" i="148" s="1"/>
  <c r="H26" i="148"/>
  <c r="H12" i="147"/>
  <c r="H68" i="147" s="1"/>
  <c r="I16" i="151" s="1"/>
  <c r="H30" i="148" l="1"/>
  <c r="H25" i="135"/>
  <c r="H60" i="135"/>
  <c r="H95" i="135" l="1"/>
  <c r="H89" i="135"/>
  <c r="H97" i="135" l="1"/>
  <c r="H92" i="135"/>
  <c r="H93" i="135"/>
  <c r="H94" i="135"/>
  <c r="H90" i="135" l="1"/>
  <c r="H91" i="135"/>
  <c r="H98" i="135" l="1"/>
  <c r="H99" i="135"/>
  <c r="H88" i="135" l="1"/>
  <c r="H72" i="135"/>
  <c r="H71" i="135"/>
  <c r="H73" i="135"/>
  <c r="H70" i="135"/>
  <c r="H69" i="135"/>
  <c r="H68" i="135"/>
  <c r="H67" i="135"/>
  <c r="H66" i="135"/>
  <c r="H65" i="135"/>
  <c r="H64" i="135"/>
  <c r="H63" i="135"/>
  <c r="H75" i="135"/>
  <c r="H74" i="135"/>
  <c r="H62" i="135"/>
  <c r="H57" i="135"/>
  <c r="H56" i="135"/>
  <c r="H55" i="135"/>
  <c r="H54" i="135"/>
  <c r="H53" i="135"/>
  <c r="H52" i="135"/>
  <c r="H51" i="135"/>
  <c r="H50" i="135"/>
  <c r="H49" i="135"/>
  <c r="H58" i="135" l="1"/>
  <c r="H59" i="135"/>
  <c r="H48" i="135" l="1"/>
  <c r="H27" i="127" l="1"/>
  <c r="H34" i="135" l="1"/>
  <c r="H35" i="135"/>
  <c r="H36" i="135"/>
  <c r="H37" i="135"/>
  <c r="H38" i="135"/>
  <c r="H44" i="135"/>
  <c r="H46" i="135"/>
  <c r="H19" i="135" l="1"/>
  <c r="H17" i="135" l="1"/>
  <c r="H16" i="135" l="1"/>
  <c r="H29" i="127" l="1"/>
  <c r="H112" i="127"/>
  <c r="H15" i="135" l="1"/>
  <c r="H18" i="135"/>
  <c r="H20" i="135"/>
  <c r="H21" i="135"/>
  <c r="H22" i="135"/>
  <c r="H23" i="135"/>
  <c r="H24" i="135"/>
  <c r="H41" i="135"/>
  <c r="H40" i="135"/>
  <c r="H27" i="135"/>
  <c r="H42" i="135"/>
  <c r="H43" i="135"/>
  <c r="H28" i="135"/>
  <c r="H29" i="135"/>
  <c r="H30" i="135"/>
  <c r="H31" i="135"/>
  <c r="H32" i="135"/>
  <c r="H33" i="135"/>
  <c r="H14" i="135" l="1"/>
  <c r="H13" i="135" l="1"/>
  <c r="H12" i="135" s="1"/>
  <c r="H121" i="135" s="1"/>
  <c r="I14" i="151" s="1"/>
  <c r="F50" i="106" l="1"/>
  <c r="F44" i="106"/>
  <c r="F20" i="106"/>
  <c r="F52" i="106"/>
  <c r="E52" i="106"/>
  <c r="F53" i="106"/>
  <c r="E20" i="106"/>
  <c r="G20" i="106" s="1"/>
  <c r="E44" i="106"/>
  <c r="E19" i="106"/>
  <c r="E25" i="106"/>
  <c r="F25" i="106"/>
  <c r="E28" i="106"/>
  <c r="E13" i="106"/>
  <c r="E14" i="106"/>
  <c r="E15" i="106"/>
  <c r="E27" i="106"/>
  <c r="E30" i="106"/>
  <c r="E31" i="106"/>
  <c r="E32" i="106"/>
  <c r="E33" i="106"/>
  <c r="E34" i="106"/>
  <c r="E35" i="106"/>
  <c r="E36" i="106"/>
  <c r="E45" i="106"/>
  <c r="E47" i="106"/>
  <c r="E18" i="106"/>
  <c r="B8" i="106"/>
  <c r="F35" i="106"/>
  <c r="E53" i="106"/>
  <c r="B52" i="106"/>
  <c r="B53" i="106" s="1"/>
  <c r="B49" i="106"/>
  <c r="B50" i="106" s="1"/>
  <c r="E43" i="106"/>
  <c r="E26" i="106"/>
  <c r="E38" i="106"/>
  <c r="F38" i="106"/>
  <c r="E41" i="106"/>
  <c r="E39" i="106"/>
  <c r="E46" i="106"/>
  <c r="E22" i="106"/>
  <c r="E23" i="106"/>
  <c r="B43" i="106"/>
  <c r="B44" i="106" s="1"/>
  <c r="B45" i="106" s="1"/>
  <c r="B46" i="106" s="1"/>
  <c r="B47" i="106" s="1"/>
  <c r="B30" i="106"/>
  <c r="B31" i="106" s="1"/>
  <c r="B32" i="106" s="1"/>
  <c r="B33" i="106" s="1"/>
  <c r="B34" i="106" s="1"/>
  <c r="B35" i="106" s="1"/>
  <c r="B36" i="106" s="1"/>
  <c r="B18" i="106"/>
  <c r="B19" i="106" s="1"/>
  <c r="B20" i="106" s="1"/>
  <c r="F45" i="106"/>
  <c r="E50" i="106"/>
  <c r="E49" i="106"/>
  <c r="B38" i="106"/>
  <c r="B39" i="106" s="1"/>
  <c r="B40" i="106" s="1"/>
  <c r="B25" i="106"/>
  <c r="B26" i="106" s="1"/>
  <c r="B27" i="106" s="1"/>
  <c r="B28" i="106" s="1"/>
  <c r="B22" i="106"/>
  <c r="B23" i="106" s="1"/>
  <c r="B13" i="106"/>
  <c r="B14" i="106" s="1"/>
  <c r="B15" i="106" s="1"/>
  <c r="B16" i="106" s="1"/>
  <c r="F31" i="106"/>
  <c r="G31" i="106" s="1"/>
  <c r="F32" i="106"/>
  <c r="F36" i="106"/>
  <c r="F33" i="106"/>
  <c r="G33" i="106" s="1"/>
  <c r="F34" i="106"/>
  <c r="G34" i="106" s="1"/>
  <c r="E16" i="106"/>
  <c r="F16" i="106"/>
  <c r="F27" i="106"/>
  <c r="G27" i="106" s="1"/>
  <c r="F28" i="106"/>
  <c r="F41" i="106"/>
  <c r="F19" i="106"/>
  <c r="G19" i="106" s="1"/>
  <c r="F18" i="106"/>
  <c r="F13" i="106"/>
  <c r="G13" i="106" s="1"/>
  <c r="G55" i="106" s="1"/>
  <c r="F47" i="106"/>
  <c r="G47" i="106" s="1"/>
  <c r="F46" i="106"/>
  <c r="G46" i="106" s="1"/>
  <c r="F30" i="106"/>
  <c r="G30" i="106" s="1"/>
  <c r="F26" i="106"/>
  <c r="G26" i="106" s="1"/>
  <c r="F43" i="106"/>
  <c r="F49" i="106"/>
  <c r="G49" i="106" s="1"/>
  <c r="F40" i="106"/>
  <c r="F39" i="106"/>
  <c r="F23" i="106"/>
  <c r="F14" i="106"/>
  <c r="F15" i="106"/>
  <c r="F22" i="106"/>
  <c r="G22" i="106" s="1"/>
  <c r="E40" i="106"/>
  <c r="G41" i="106" l="1"/>
  <c r="G15" i="106"/>
  <c r="G25" i="106"/>
  <c r="G28" i="106"/>
  <c r="G53" i="106"/>
  <c r="G44" i="106"/>
  <c r="G23" i="106"/>
  <c r="G45" i="106"/>
  <c r="G36" i="106"/>
  <c r="G14" i="106"/>
  <c r="G16" i="106"/>
  <c r="G52" i="106"/>
  <c r="G18" i="106"/>
  <c r="G39" i="106"/>
  <c r="G43" i="106"/>
  <c r="G35" i="106"/>
  <c r="G50" i="106"/>
  <c r="G32" i="106"/>
  <c r="G40" i="106"/>
  <c r="G38" i="106"/>
  <c r="G56" i="106"/>
  <c r="G57" i="106"/>
  <c r="G58" i="106"/>
  <c r="G59" i="106" s="1"/>
  <c r="G60" i="106"/>
  <c r="G62" i="106" s="1"/>
  <c r="I63" i="106" s="1"/>
  <c r="H70" i="147" l="1"/>
  <c r="H71" i="147" l="1"/>
  <c r="H73" i="147"/>
  <c r="H74" i="147" s="1"/>
  <c r="H72" i="147"/>
  <c r="H76" i="147" l="1"/>
  <c r="H123" i="135" l="1"/>
  <c r="H124" i="135" l="1"/>
  <c r="H126" i="135"/>
  <c r="H127" i="135" s="1"/>
  <c r="H125" i="135"/>
  <c r="H129" i="135" l="1"/>
  <c r="H17" i="127" l="1"/>
  <c r="H20" i="127"/>
  <c r="H19" i="127"/>
  <c r="H102" i="127"/>
  <c r="H33" i="127"/>
  <c r="H24" i="127" l="1"/>
  <c r="H23" i="127"/>
  <c r="H22" i="127" s="1"/>
  <c r="H96" i="127"/>
  <c r="H37" i="127"/>
  <c r="H25" i="127" s="1"/>
  <c r="H111" i="127"/>
  <c r="H110" i="127" s="1"/>
  <c r="H14" i="127"/>
  <c r="H13" i="127" s="1"/>
  <c r="H16" i="127"/>
  <c r="H105" i="127"/>
  <c r="H98" i="127"/>
  <c r="H99" i="127"/>
  <c r="H101" i="127"/>
  <c r="H97" i="127"/>
  <c r="H21" i="127"/>
  <c r="H18" i="127"/>
  <c r="H104" i="127" l="1"/>
  <c r="H15" i="127"/>
  <c r="H95" i="127"/>
  <c r="H100" i="127" l="1"/>
  <c r="H115" i="127"/>
  <c r="H117" i="127" l="1"/>
  <c r="H118" i="127" s="1"/>
  <c r="I13" i="151"/>
  <c r="H119" i="127" l="1"/>
  <c r="H120" i="127"/>
  <c r="H121" i="127" s="1"/>
  <c r="H123" i="127" l="1"/>
  <c r="H56" i="151" l="1"/>
  <c r="H58" i="151" s="1"/>
  <c r="I80" i="151" s="1"/>
</calcChain>
</file>

<file path=xl/comments1.xml><?xml version="1.0" encoding="utf-8"?>
<comments xmlns="http://schemas.openxmlformats.org/spreadsheetml/2006/main">
  <authors>
    <author>DFPB</author>
  </authors>
  <commentList>
    <comment ref="B73" authorId="0">
      <text>
        <r>
          <rPr>
            <b/>
            <sz val="9"/>
            <color indexed="81"/>
            <rFont val="Tahoma"/>
            <family val="2"/>
          </rPr>
          <t>DFPB:</t>
        </r>
        <r>
          <rPr>
            <sz val="9"/>
            <color indexed="81"/>
            <rFont val="Tahoma"/>
            <family val="2"/>
          </rPr>
          <t xml:space="preserve">
AJUSTAR PRECIO CON LONGITUD</t>
        </r>
      </text>
    </comment>
    <comment ref="B111" authorId="0">
      <text>
        <r>
          <rPr>
            <b/>
            <sz val="9"/>
            <color indexed="81"/>
            <rFont val="Tahoma"/>
            <family val="2"/>
          </rPr>
          <t>DFPB:</t>
        </r>
        <r>
          <rPr>
            <sz val="9"/>
            <color indexed="81"/>
            <rFont val="Tahoma"/>
            <family val="2"/>
          </rPr>
          <t xml:space="preserve">
AJUSTAR PRECIO CON LONGITUD</t>
        </r>
      </text>
    </comment>
  </commentList>
</comments>
</file>

<file path=xl/sharedStrings.xml><?xml version="1.0" encoding="utf-8"?>
<sst xmlns="http://schemas.openxmlformats.org/spreadsheetml/2006/main" count="1117" uniqueCount="607">
  <si>
    <t>REPOSICIÓN RED DE ACUEDUCTO
 BARRIO ROJAS PINILLA SEGUNDA ETAPA 
MANZANAS 1, 22, 23, 24 Y 26</t>
  </si>
  <si>
    <t>ITEM</t>
  </si>
  <si>
    <t xml:space="preserve">DESCRIPCION </t>
  </si>
  <si>
    <t>UNIDAD</t>
  </si>
  <si>
    <t>CANTIDAD</t>
  </si>
  <si>
    <t>VR.UNITARIO</t>
  </si>
  <si>
    <t>VR.TOTAL</t>
  </si>
  <si>
    <t xml:space="preserve">PRELIMINARES </t>
  </si>
  <si>
    <t>Localizacion y Replanteo</t>
  </si>
  <si>
    <t>ml</t>
  </si>
  <si>
    <t>Suministro e instalacion valla informativa en lamina calibre 24 (4 módulos)</t>
  </si>
  <si>
    <t>Und</t>
  </si>
  <si>
    <t xml:space="preserve"> Kit de señalizacion </t>
  </si>
  <si>
    <t>Señalización Preventiva en tela PP (2 usos)</t>
  </si>
  <si>
    <t>CORTE Y DEMOLICION</t>
  </si>
  <si>
    <t>Corte con disco</t>
  </si>
  <si>
    <t>Demolición de Pavimento de concreto hasta 23 cm</t>
  </si>
  <si>
    <t>m2</t>
  </si>
  <si>
    <t>Demolición Andén</t>
  </si>
  <si>
    <t>EXCAVACIONES  Y RETIRO MATERIA SOBRANTE</t>
  </si>
  <si>
    <t>Excavación Manual en Vía &lt; 2,0 M</t>
  </si>
  <si>
    <t>m3</t>
  </si>
  <si>
    <t>Cargue y Retiro de Material Sobrante</t>
  </si>
  <si>
    <t>SUMINISTRO E INSTALACION TUBERIA DE ACUEDUCTO</t>
  </si>
  <si>
    <t>Suministro e instalacion Tuberia PVC RDE 21 D=6" Union Platino</t>
  </si>
  <si>
    <t xml:space="preserve">Suministro e instalacion Tuberia D=3  PVC RDE 21 </t>
  </si>
  <si>
    <t>Acometida Sin pase 1/2" (Incluye collarín, llave de palanca, llave de registro y excavación)</t>
  </si>
  <si>
    <t>Acometida Con pase 1/2" (Incluye collarín, llave de palanca, llave de registro y excavación)</t>
  </si>
  <si>
    <t>SUMINISTRO E INSTALACION ACCESORIOS PARA ACUEDUCTO</t>
  </si>
  <si>
    <t>Suministro e instalacion Valvula de tipo Cortina 2"  (Purga) (No incl. Atraque en concreto)</t>
  </si>
  <si>
    <t>Suministro e instalacion Valvula de tipo Cortina 3"  (Cierre)  (No incl. Atraque en concreto)</t>
  </si>
  <si>
    <t>Suministro e instalacion de codo PVC UM 6" x 11 1/4°  (No incl. Atraque en concreto)</t>
  </si>
  <si>
    <t>Suministro e instalacion de codo PVC UM 6" x 45  (No incl. Atraque en concreto)</t>
  </si>
  <si>
    <t>Empalme de 6"x6" AC a PVC  (No incl. Atraque en concreto)</t>
  </si>
  <si>
    <t>Empalme de 6"x6" PVC a PVC  (No incl. Atraque en concreto)</t>
  </si>
  <si>
    <t>Suministro e instalacion de hidrante Tipo MILAN 3" - Junta Hidraulica PVC</t>
  </si>
  <si>
    <t>LLENOS</t>
  </si>
  <si>
    <t>Lleno material Compactado de sitio</t>
  </si>
  <si>
    <t>Lleno material Compactado de Prestamo</t>
  </si>
  <si>
    <t>Base tipo Invias</t>
  </si>
  <si>
    <t>Cama para cimentacion arena fina</t>
  </si>
  <si>
    <t>OBRAS EN CONCRETO  Y REPOSICIONES</t>
  </si>
  <si>
    <t>Reposicion Pavimento en concreto Premezclado MR-36-37 e=20 cm</t>
  </si>
  <si>
    <t>Andén en concreto Premezclado e=10 cm.</t>
  </si>
  <si>
    <t>Caja de concreto de 1,2x 1,2x 1,3 e=0.15 de 3000 psi (Incluye acero de refuerzo, aro, tapa en HF y triturado para filtro en el piso)</t>
  </si>
  <si>
    <t>und</t>
  </si>
  <si>
    <t>Construccion de Junta con sellado  con rollo de espuma continuo en fondo y sellado en poliuretano</t>
  </si>
  <si>
    <t>Construccion de atraque en concreto 3000 psi</t>
  </si>
  <si>
    <t>OTROS</t>
  </si>
  <si>
    <t>Levantamiento topográfico y plano record</t>
  </si>
  <si>
    <t>Gl</t>
  </si>
  <si>
    <t>Aseo general</t>
  </si>
  <si>
    <t>PROGRAMA SISOA</t>
  </si>
  <si>
    <t>Programa de Seguridad Industrial y Salud Ocupacional</t>
  </si>
  <si>
    <t xml:space="preserve">Programa de Control y Seguimiento Ambiental </t>
  </si>
  <si>
    <t>TOTAL COSTO DIRECTO</t>
  </si>
  <si>
    <t>Administracion</t>
  </si>
  <si>
    <t>Imprevistos</t>
  </si>
  <si>
    <t>Utilidad</t>
  </si>
  <si>
    <t xml:space="preserve">IVA sobre utilidad </t>
  </si>
  <si>
    <t>COSTO TOTAL</t>
  </si>
  <si>
    <t>VALOR TOTAL OBRA</t>
  </si>
  <si>
    <t xml:space="preserve">Elaboro: </t>
  </si>
  <si>
    <t>ANDRES FELIPE MARIN MARTINEZ - Ing. Apoyo GPT</t>
  </si>
  <si>
    <t>FIRMA:</t>
  </si>
  <si>
    <t>Revisó:</t>
  </si>
  <si>
    <t>Ing. Diego - Ing Diseñador</t>
  </si>
  <si>
    <t>Aprobó:</t>
  </si>
  <si>
    <t>MARÍA TERESA RAMÍREZ PALACIO- Subgerente Técnica</t>
  </si>
  <si>
    <t>Empresas Públicas de Armenia EPA E.S.P.</t>
  </si>
  <si>
    <t>Vr. Unitario</t>
  </si>
  <si>
    <t>ML</t>
  </si>
  <si>
    <t>EXCAVACIONES  Y RETIRO MATERIAL SOBRANTE</t>
  </si>
  <si>
    <t>Cantidad</t>
  </si>
  <si>
    <t>kg</t>
  </si>
  <si>
    <t>CONSTRUCCIÓN DE LA EXPANSIÓN DEL SISTEMA DE ACUEDUCTO DE LA ZONA NORTE DE LA CIUDAD DE ARMENIA, FASE 1</t>
  </si>
  <si>
    <t>ESTACION DE BOMBEO EN PLANTA DE TRATAMIENTO DE AGUA POTABLE</t>
  </si>
  <si>
    <t>COMPONENTE ELECTRICO ESTACION DE BOMBEO EN PLANTA DE TRATAMIENTO DE AGUA POTABLE</t>
  </si>
  <si>
    <t xml:space="preserve">Elaboró: </t>
  </si>
  <si>
    <t>MANTENIMIENTO ESTRUCTURA EXISTENTE</t>
  </si>
  <si>
    <t>CERCHA ADICIONAL PASO TUBERÍA 8"</t>
  </si>
  <si>
    <t>MANTENIMIENTO VIADUCTO EXISTENTE Y ESTRUCTURA ADICIONAL L=38M</t>
  </si>
  <si>
    <t>%</t>
  </si>
  <si>
    <t>SANDBLASTING</t>
  </si>
  <si>
    <t>M3</t>
  </si>
  <si>
    <t>M2</t>
  </si>
  <si>
    <t>UN</t>
  </si>
  <si>
    <t>Documento Controlado</t>
  </si>
  <si>
    <t>Versión: 01</t>
  </si>
  <si>
    <t>AA</t>
  </si>
  <si>
    <t>MM</t>
  </si>
  <si>
    <t>DD</t>
  </si>
  <si>
    <t>Administración</t>
  </si>
  <si>
    <t>DIEGO FERNANDO PEÑA BUENO - Ingeniero diseño hidráulico - contratista EPA</t>
  </si>
  <si>
    <t>ESTACION REDUCION DE PRESION Y MACROMEDICION PARA SECTOR AVENIDA CENTENARIO Y REDUCCION DE PRESION PARA SECTOR MESOPOTAMIA</t>
  </si>
  <si>
    <t>ESTACION REDUCCION DE PRESION PARA SECTOR MESOPOTAMIA</t>
  </si>
  <si>
    <t xml:space="preserve">Presupuesto de Obra </t>
  </si>
  <si>
    <t>Código: GPT-R-021</t>
  </si>
  <si>
    <t>Fecha de Emisión: 18-02-19</t>
  </si>
  <si>
    <t>Pagina: 1 / 1</t>
  </si>
  <si>
    <t xml:space="preserve">Código del Proyecto </t>
  </si>
  <si>
    <t>Fecha</t>
  </si>
  <si>
    <t xml:space="preserve">Alcance de la Obra </t>
  </si>
  <si>
    <t>Item</t>
  </si>
  <si>
    <t xml:space="preserve">Descripción </t>
  </si>
  <si>
    <t xml:space="preserve">Unidad </t>
  </si>
  <si>
    <t>Vr.Total</t>
  </si>
  <si>
    <t>Total Costo Directo</t>
  </si>
  <si>
    <t>Iva sobre la utilidad</t>
  </si>
  <si>
    <t>Total Costo del Proyecto</t>
  </si>
  <si>
    <t>Nombre</t>
  </si>
  <si>
    <t xml:space="preserve">Firma </t>
  </si>
  <si>
    <t>CONSTRUCCION DE REDES DE ACUEDUCTO</t>
  </si>
  <si>
    <t>RESUMEN DEL PRESUPUESTO</t>
  </si>
  <si>
    <t>CONSTRUCCIÓN DE REDES DE ACUEDUCTO</t>
  </si>
  <si>
    <t>ESTACIÓN DE BOMBEO EN PLANTA DE TRATAMIENTO DE AGUA POTABLE</t>
  </si>
  <si>
    <t>Total Costo obra</t>
  </si>
  <si>
    <t>01</t>
  </si>
  <si>
    <t>01.01</t>
  </si>
  <si>
    <t>01.01.01</t>
  </si>
  <si>
    <t>01.02</t>
  </si>
  <si>
    <t>01.02.01</t>
  </si>
  <si>
    <t>01.02.02</t>
  </si>
  <si>
    <t>01.02.03</t>
  </si>
  <si>
    <t>01.02.04</t>
  </si>
  <si>
    <t>01.02.05</t>
  </si>
  <si>
    <t>01.02.06</t>
  </si>
  <si>
    <t>01.03</t>
  </si>
  <si>
    <t>01.03.01</t>
  </si>
  <si>
    <t>01.03.02</t>
  </si>
  <si>
    <t>01.04</t>
  </si>
  <si>
    <t>01.04.01</t>
  </si>
  <si>
    <t>01.04.02</t>
  </si>
  <si>
    <t>01.04.03</t>
  </si>
  <si>
    <t>01.04.04</t>
  </si>
  <si>
    <t>01.04.05</t>
  </si>
  <si>
    <t>01.05</t>
  </si>
  <si>
    <t>01.05.01</t>
  </si>
  <si>
    <t>01.05.02</t>
  </si>
  <si>
    <t>01.05.03</t>
  </si>
  <si>
    <t>01.05.04</t>
  </si>
  <si>
    <t>01.05.05</t>
  </si>
  <si>
    <t>01.05.06</t>
  </si>
  <si>
    <t>01.05.07</t>
  </si>
  <si>
    <t>01.05.08</t>
  </si>
  <si>
    <t>01.05.10</t>
  </si>
  <si>
    <t>01.05.11</t>
  </si>
  <si>
    <t>01.05.12</t>
  </si>
  <si>
    <t>01.05.13</t>
  </si>
  <si>
    <t>01.05.14</t>
  </si>
  <si>
    <t>01.05.15</t>
  </si>
  <si>
    <t>01.05.16</t>
  </si>
  <si>
    <t>01.05.17</t>
  </si>
  <si>
    <t>01.05.18</t>
  </si>
  <si>
    <t>01.05.19</t>
  </si>
  <si>
    <t>01.05.20</t>
  </si>
  <si>
    <t>01.05.21</t>
  </si>
  <si>
    <t>01.05.23</t>
  </si>
  <si>
    <t>01.05.24</t>
  </si>
  <si>
    <t>01.05.25</t>
  </si>
  <si>
    <t>01.05.26</t>
  </si>
  <si>
    <t>01.05.27</t>
  </si>
  <si>
    <t>01.05.28</t>
  </si>
  <si>
    <t>01.05.29</t>
  </si>
  <si>
    <t>01.05.30</t>
  </si>
  <si>
    <t>01.05.31</t>
  </si>
  <si>
    <t>01.05.32</t>
  </si>
  <si>
    <t>01.05.33</t>
  </si>
  <si>
    <t>01.05.34</t>
  </si>
  <si>
    <t>01.06</t>
  </si>
  <si>
    <t>01.07</t>
  </si>
  <si>
    <t>01.07.01</t>
  </si>
  <si>
    <t>01.07.02</t>
  </si>
  <si>
    <t>01.07.03</t>
  </si>
  <si>
    <t>01.07.04</t>
  </si>
  <si>
    <t>01.08</t>
  </si>
  <si>
    <t>01.08.01</t>
  </si>
  <si>
    <t>02</t>
  </si>
  <si>
    <t>02.01</t>
  </si>
  <si>
    <t>02.01.01</t>
  </si>
  <si>
    <t>02.01.02</t>
  </si>
  <si>
    <t>02.01.03</t>
  </si>
  <si>
    <t>02.01.04</t>
  </si>
  <si>
    <t>02.01.05</t>
  </si>
  <si>
    <t>02.01.06</t>
  </si>
  <si>
    <t>02.01.07</t>
  </si>
  <si>
    <t>02.01.09</t>
  </si>
  <si>
    <t>02.01.11</t>
  </si>
  <si>
    <t>02.01.12</t>
  </si>
  <si>
    <t>02.01.13</t>
  </si>
  <si>
    <t>02.01.16</t>
  </si>
  <si>
    <t>02.01.17</t>
  </si>
  <si>
    <t>02.01.18</t>
  </si>
  <si>
    <t>02.01.19</t>
  </si>
  <si>
    <t>02.01.20</t>
  </si>
  <si>
    <t>02.01.21</t>
  </si>
  <si>
    <t>02.01.22</t>
  </si>
  <si>
    <t>02.01.24</t>
  </si>
  <si>
    <t>02.01.25</t>
  </si>
  <si>
    <t>02.01.26</t>
  </si>
  <si>
    <t>02.01.27</t>
  </si>
  <si>
    <t>02.01.28</t>
  </si>
  <si>
    <t>02.01.29</t>
  </si>
  <si>
    <t>02.01.30</t>
  </si>
  <si>
    <t>02.02</t>
  </si>
  <si>
    <t>02.02.01</t>
  </si>
  <si>
    <t>02.02.02</t>
  </si>
  <si>
    <t>02.02.03</t>
  </si>
  <si>
    <t>02.02.04</t>
  </si>
  <si>
    <t>02.02.05</t>
  </si>
  <si>
    <t>02.02.06</t>
  </si>
  <si>
    <t>02.02.07</t>
  </si>
  <si>
    <t>02.02.09</t>
  </si>
  <si>
    <t>02.02.11</t>
  </si>
  <si>
    <t>02.02.12</t>
  </si>
  <si>
    <t>02.02.13</t>
  </si>
  <si>
    <t>02.02.16</t>
  </si>
  <si>
    <t>02.02.18</t>
  </si>
  <si>
    <t>02.02.19</t>
  </si>
  <si>
    <t>02.02.20</t>
  </si>
  <si>
    <t>02.02.21</t>
  </si>
  <si>
    <t>02.02.22</t>
  </si>
  <si>
    <t>02.02.23</t>
  </si>
  <si>
    <t>02.02.24</t>
  </si>
  <si>
    <t>02.02.25</t>
  </si>
  <si>
    <t>02.02.26</t>
  </si>
  <si>
    <t>02.02.27</t>
  </si>
  <si>
    <t>02.02.28</t>
  </si>
  <si>
    <t>02.02.29</t>
  </si>
  <si>
    <t>03</t>
  </si>
  <si>
    <t>03.01</t>
  </si>
  <si>
    <t>03.01.03</t>
  </si>
  <si>
    <t>04.01</t>
  </si>
  <si>
    <t>04.01.01</t>
  </si>
  <si>
    <t>04.01.02</t>
  </si>
  <si>
    <t>04.02</t>
  </si>
  <si>
    <t>04.02.01</t>
  </si>
  <si>
    <t>04.02.02</t>
  </si>
  <si>
    <t>JUAN JOSÉ PIEDRAHITA - Asesor  geotecnico y estructural</t>
  </si>
  <si>
    <t>PINTURA ESTRUCTURA POSTERIOR AL SANDBLASTING</t>
  </si>
  <si>
    <t>ÁNGULOS L2 3/16"</t>
  </si>
  <si>
    <t>ÁNGULOS L1.5 1/8"</t>
  </si>
  <si>
    <t>04.02.03</t>
  </si>
  <si>
    <t xml:space="preserve">ABRAZADERA EN PLATINA 1/4" </t>
  </si>
  <si>
    <t>01.05.09</t>
  </si>
  <si>
    <t>01.05.22</t>
  </si>
  <si>
    <t>01.05.35</t>
  </si>
  <si>
    <t>01.05.36</t>
  </si>
  <si>
    <t>01.05.37</t>
  </si>
  <si>
    <t>01.05.38</t>
  </si>
  <si>
    <t>01.05.39</t>
  </si>
  <si>
    <t>01.05.40</t>
  </si>
  <si>
    <t>01.05.41</t>
  </si>
  <si>
    <t xml:space="preserve">Total Costo </t>
  </si>
  <si>
    <t xml:space="preserve">ESTACION REDUCCION DE PRESIÓN Y MACROMEDICION </t>
  </si>
  <si>
    <t>01.06.01</t>
  </si>
  <si>
    <t>01.06.02</t>
  </si>
  <si>
    <t>01.06.03</t>
  </si>
  <si>
    <t>01.06.04</t>
  </si>
  <si>
    <t>01.07.05</t>
  </si>
  <si>
    <t>01.07.06</t>
  </si>
  <si>
    <t>01.07.07</t>
  </si>
  <si>
    <t>01.07.08</t>
  </si>
  <si>
    <t>01.07.09</t>
  </si>
  <si>
    <t>02.01.15</t>
  </si>
  <si>
    <t>02.02.08</t>
  </si>
  <si>
    <t>02.02.15</t>
  </si>
  <si>
    <t>02.02.17</t>
  </si>
  <si>
    <t>SUMINISTRO E INSTALACIÓN TUBERÍA DE ACUEDUCTO</t>
  </si>
  <si>
    <t>SUMINISTRO E INSTALACIÓN DE ACCESORIOS PARA ACUEDUCTO</t>
  </si>
  <si>
    <t>02.01.31</t>
  </si>
  <si>
    <t>02.01.32</t>
  </si>
  <si>
    <t>02.02.30</t>
  </si>
  <si>
    <t>02.01.08</t>
  </si>
  <si>
    <t>COSTO ESTIMADO DE INTERVENTORÍA 8%</t>
  </si>
  <si>
    <t>INVERSIÓN TOTAL DEL PROYECTO</t>
  </si>
  <si>
    <t xml:space="preserve">SUMINISTRO E INSTALACIÓN DE ACCESORIOS </t>
  </si>
  <si>
    <t>ESTACION REDUCCION DE PRESION EN AVENIDA CENTENARIO</t>
  </si>
  <si>
    <t xml:space="preserve">Actualización: </t>
  </si>
  <si>
    <t>KG</t>
  </si>
  <si>
    <t>03.01.04</t>
  </si>
  <si>
    <t>03.01.05</t>
  </si>
  <si>
    <t>03.01.06</t>
  </si>
  <si>
    <t>03.01.07</t>
  </si>
  <si>
    <t>03.01.08</t>
  </si>
  <si>
    <t>03.01.09</t>
  </si>
  <si>
    <t>03.01.11</t>
  </si>
  <si>
    <t>03.01.12</t>
  </si>
  <si>
    <t>03.01.13</t>
  </si>
  <si>
    <t>03.01.15</t>
  </si>
  <si>
    <t>03.01.16</t>
  </si>
  <si>
    <t>03.01.17</t>
  </si>
  <si>
    <t>03.01.18</t>
  </si>
  <si>
    <t>03.01.19</t>
  </si>
  <si>
    <t>03.01.20</t>
  </si>
  <si>
    <t>03.01.22</t>
  </si>
  <si>
    <t>03.01.23</t>
  </si>
  <si>
    <t>03.01.24</t>
  </si>
  <si>
    <t>03.01.25</t>
  </si>
  <si>
    <t>03.01.26</t>
  </si>
  <si>
    <t>03.01.27</t>
  </si>
  <si>
    <t>03.01.28</t>
  </si>
  <si>
    <t>03.01.29</t>
  </si>
  <si>
    <t>03.01.30</t>
  </si>
  <si>
    <t>03.01.32</t>
  </si>
  <si>
    <t>03.01.33</t>
  </si>
  <si>
    <t>03.01.34</t>
  </si>
  <si>
    <t>03.01.35</t>
  </si>
  <si>
    <t>03.01.36</t>
  </si>
  <si>
    <t>03.01.37</t>
  </si>
  <si>
    <t>03.01.38</t>
  </si>
  <si>
    <t>03.01.39</t>
  </si>
  <si>
    <t>03.01.40</t>
  </si>
  <si>
    <t>03.01.41</t>
  </si>
  <si>
    <t>03.01.42</t>
  </si>
  <si>
    <t>03.01.43</t>
  </si>
  <si>
    <t>03.01.46</t>
  </si>
  <si>
    <t>02.03</t>
  </si>
  <si>
    <t>02.03.01</t>
  </si>
  <si>
    <t>02.03.02</t>
  </si>
  <si>
    <t>02.03.03</t>
  </si>
  <si>
    <t>02.03.04</t>
  </si>
  <si>
    <t>02.03.05</t>
  </si>
  <si>
    <t>02.03.06</t>
  </si>
  <si>
    <t>02.03.07</t>
  </si>
  <si>
    <t>02.03.08</t>
  </si>
  <si>
    <t>02.03.09</t>
  </si>
  <si>
    <t>02.03.11</t>
  </si>
  <si>
    <t>02.03.12</t>
  </si>
  <si>
    <t>02.03.13</t>
  </si>
  <si>
    <t>02.03.16</t>
  </si>
  <si>
    <t>02.03.17</t>
  </si>
  <si>
    <t>02.03.18</t>
  </si>
  <si>
    <t>02.03.19</t>
  </si>
  <si>
    <t>02.03.20</t>
  </si>
  <si>
    <t>02.03.21</t>
  </si>
  <si>
    <t>02.03.22</t>
  </si>
  <si>
    <t>02.03.23</t>
  </si>
  <si>
    <t>02.03.24</t>
  </si>
  <si>
    <t>02.03.25</t>
  </si>
  <si>
    <t>02.03.26</t>
  </si>
  <si>
    <t>02.03.27</t>
  </si>
  <si>
    <t>02.03.28</t>
  </si>
  <si>
    <t>02.03.29</t>
  </si>
  <si>
    <t>Presupuesto redes acueducto: DIEGO FERNANDO PEÑA BUENO - Ingeniero diseño hidráulico - contratista EPA</t>
  </si>
  <si>
    <t xml:space="preserve">Presupuesto componente eléctrico: FABIAN FERNANDO MONTOYA - Ingeniero Asesor eléctrico </t>
  </si>
  <si>
    <t>Presupuesto adecuación viaducto :JUAN JOSÉ PIEDRAHITA - Asesor  geotecnico y estructural (año 2017)</t>
  </si>
  <si>
    <t>01.04.06</t>
  </si>
  <si>
    <t>01.04.07</t>
  </si>
  <si>
    <t>03.01.02</t>
  </si>
  <si>
    <t xml:space="preserve">Presupuesto obras civiles estación de bombeo: JUAN CAMILO TORO ALZATE- Ingeniero contratista EPA </t>
  </si>
  <si>
    <t>BY PASS CONSTRUCTIVO</t>
  </si>
  <si>
    <t>COMPONENTES SUCCION Y DESCARGA</t>
  </si>
  <si>
    <t>COMPONENTES SALIDA IMPULSION 12"</t>
  </si>
  <si>
    <t>COMPONENTES VALVULA ANTICIPADORA DE ONDA</t>
  </si>
  <si>
    <t>03.01.44</t>
  </si>
  <si>
    <t>Localizacion y replanteo acueducto y alcantarillado</t>
  </si>
  <si>
    <t>Corte con disco de pavimento hasta 10cm</t>
  </si>
  <si>
    <t>Corte con disco de andén hasta 5cm</t>
  </si>
  <si>
    <t>Corte con disco de pavimento asfaltico hasta 5cm</t>
  </si>
  <si>
    <t>Demolición de andén o cuneta e= 0.10 m</t>
  </si>
  <si>
    <t>Demolición carpeta asfáltica</t>
  </si>
  <si>
    <t>Excavación manual  &lt; 2,0 m</t>
  </si>
  <si>
    <t>Cargue y retiro de material sobrante</t>
  </si>
  <si>
    <t>Acometida sin pase de vía  4x1/2 (en tubería PVC) (Incl. válvula antifraude, Llave de registro 1/2", Collarín de Derivación 4X1/2", tubería hasta 3 m)</t>
  </si>
  <si>
    <t>Acometida con pase de vía  4x1/2 (en tubería PVC) (Incl. válvula antifraude, Llave de registro 1/2", Collarín de Derivación 4X1/2", tubería hasta 9 m)</t>
  </si>
  <si>
    <t>Acometida sin pase de vía  6x1/2 (en tubería PVC) (Incl. válvula antifraude, Llave de registro 1/2", Collarín de Derivación 6X1/2", tubería hasta 3 m)</t>
  </si>
  <si>
    <t>Acometida sin pase de vía  6x1/2 (en tubería PVC) (Incl. válvula antifraude, Llave de registro 1/2", Collarín de Derivación 6X1/2", tubería hasta 9 m)</t>
  </si>
  <si>
    <t>Empalme PVC 4" a PVC 4" (Empalme No. 2)</t>
  </si>
  <si>
    <t>Empalme PVC 6" a PVC 6" (con 2 codos 6x45° y 1 universal 6") (Empalme No.1)</t>
  </si>
  <si>
    <t>Lleno compactado material de sitio</t>
  </si>
  <si>
    <t>Lleno compactado con material de prestamo</t>
  </si>
  <si>
    <t>Cama para cimentación y/o rellleno inicial arena fina</t>
  </si>
  <si>
    <t>Suministro, conformación y compactación base granular</t>
  </si>
  <si>
    <t>Reposición pavimento en concreto premezclado MR-43  e=20 cm. acelerado a 3 dias</t>
  </si>
  <si>
    <t>Andén o cuneta en concreto e=10 cm f'c 21Mpa</t>
  </si>
  <si>
    <t>Suministro e instalación acero de refuerzo 60000 psi</t>
  </si>
  <si>
    <t>Reposición carpeta asfáltica MCD 19 e=0.10m</t>
  </si>
  <si>
    <t>Construcción de junta con sellado  con rollo de espuma continuo en fondo y sellado en poliuretano</t>
  </si>
  <si>
    <t>Construcción de atraques en concreto 3000 psi</t>
  </si>
  <si>
    <t>Caja de concreto 1.20 x 1.20 x 1.30 e=0.15 de 3000 psi  (altura libre hasta 1.30m, incluye triturado de 3/4" para fondo de cámara, anclaje o atraque para válvula) (No Incluye tapa)</t>
  </si>
  <si>
    <t>Suministro e instalación tapa en HF</t>
  </si>
  <si>
    <t>Lavado, desinfección y prueba hidrostática 2" hasta 6"</t>
  </si>
  <si>
    <t>Lavado, desinfección y prueba hidrostática 8" hasta 16"</t>
  </si>
  <si>
    <t>Localización y replanteo para estructuras</t>
  </si>
  <si>
    <t>Excavación manual &lt; 2,0 m</t>
  </si>
  <si>
    <t>Excavación manual 2,0 - 4,0 m</t>
  </si>
  <si>
    <t>Viga de cimentación concreto f'c 21Mpa 0,4x0,4m</t>
  </si>
  <si>
    <t>Muro en concreto f'c 28 Mpa</t>
  </si>
  <si>
    <t>Losa  en concreto  f'c 28 Mpa</t>
  </si>
  <si>
    <t>Suministro e instalación escalera de acceso (1.70m de altura)</t>
  </si>
  <si>
    <t>Pedestal en concreto</t>
  </si>
  <si>
    <t>Suministro e instalación Unión brida por acople universal Ø8"</t>
  </si>
  <si>
    <t>Suministro e instalación Reducción  HD 8" x 6" BxB</t>
  </si>
  <si>
    <t>Suministro e instalación Pasamuro 6" BxB, L=1,3 m salida para ventosa de 2" rosca npt, con salida de 1/2" para manómetro rosca npt, con salida de 3" para by pass</t>
  </si>
  <si>
    <t>Suministro e instalación valvula ventosa 2"  triple acción (roscada) (inc. valvula bola 2")</t>
  </si>
  <si>
    <t>Suministro e instalación manometro 1/4" de 0 a 100 psi (inc. valvula bola 1/2")</t>
  </si>
  <si>
    <t>Suministro e instalación valvula tipo compuerta elástica BxB, ø6"</t>
  </si>
  <si>
    <t>Suministro e instalación filtro tipo "Y" BxB, ø6"</t>
  </si>
  <si>
    <t>Suministro e instalación unión autoportante 6"</t>
  </si>
  <si>
    <t>Suministro e instalación niple en acero al carbón ø=6" L=0.90-1.00 m BxB</t>
  </si>
  <si>
    <t>Suministro e instalación valvula reductora de presion 6" BxB</t>
  </si>
  <si>
    <t>Suministro e instalación macromedidor tipo turbina 6" emisor pulsos BxB</t>
  </si>
  <si>
    <t>Suministro e instalación Codo A/C 3" x 90° BxB</t>
  </si>
  <si>
    <t>Suministro e instalación Válvula tipo compuerta elástica Ø3" BxB</t>
  </si>
  <si>
    <t>Suministro e instalación niple en acero al carbón Ø=3" L=1.0 m BxB</t>
  </si>
  <si>
    <t>Suministro e instalación niple en acero al carbón Ø=3" L=1.6 m BxL</t>
  </si>
  <si>
    <t>Suministro e instalación Unión tipo Dresser 3"</t>
  </si>
  <si>
    <t>Suministro e instalación Valvula de globo manual 3" BxB</t>
  </si>
  <si>
    <t>Suministro e instalación juego de tornillos y empaques 3"</t>
  </si>
  <si>
    <t>Suministro e instalación juego de tornillos y empaques 6"</t>
  </si>
  <si>
    <t>Excavación Manual  &lt;= 2,0 M</t>
  </si>
  <si>
    <t>Suministro e instalación Válvula tipo compuerta elástica Ø4" BxB</t>
  </si>
  <si>
    <t>Suministro e instalación filtro tipo "Y" BxB, ø4"</t>
  </si>
  <si>
    <t>Suministro e instalación unión  autoportante 4"</t>
  </si>
  <si>
    <t>Suministro e instalación Valvula reductora de presión 4" BxB</t>
  </si>
  <si>
    <t>Suministro e instalación juego de tornillos y empaques 4"</t>
  </si>
  <si>
    <t>Suministro e instalación codo A/C 3" x 90° BxB</t>
  </si>
  <si>
    <t>Suministro e instalación niple en acero al carbón Ø=3" L=0.70 a 0.80 m BxL</t>
  </si>
  <si>
    <t>Suministro e instalación Tubería PVC UM RDE 21 D=4"</t>
  </si>
  <si>
    <t>Empalme de tuberia 4" PVC o A/C, con tee de 4" PVC y 2 uniones universales</t>
  </si>
  <si>
    <t>Suministro e instalación Tapón HD 4" JH</t>
  </si>
  <si>
    <t>Suministro e instalación Pasamuro 4" BxB, L=1,3 m salida para ventosa de 2" rosca npt, con salida de 1/2" para manómetro rosca npt, con salida de 3" para by pass.</t>
  </si>
  <si>
    <t>Suministro e instalación niple en A/C Ø=4" L=0.90-1.00 m BxB</t>
  </si>
  <si>
    <t>Suministro e instalación valvula cheque 4" BxB</t>
  </si>
  <si>
    <t>Suministro e instalación Niple A/C 4" L=0.20 BxB con salida para manómetro</t>
  </si>
  <si>
    <t>Suministro e instalación Codo 12" x 90° A/C BxB</t>
  </si>
  <si>
    <t>Suministro e instalación NIPLE EB A/C 12" L=0.45m con salida de 2" para ventosa</t>
  </si>
  <si>
    <t>Suministro e instalación unión autoportante 12"</t>
  </si>
  <si>
    <t>Suministro e instalación Niple A/C 12" BxB L=1.00m</t>
  </si>
  <si>
    <t>Suministro e instalación reducción A/C 12" x 10" BxB</t>
  </si>
  <si>
    <t>Suministro e instalación unión autoportante 10"</t>
  </si>
  <si>
    <t>Suministro e instalación macromedidor tipo turbina 10" BxB emisor pulsos</t>
  </si>
  <si>
    <t>Suministro e instalación unión brida universal 12"</t>
  </si>
  <si>
    <t>Suministro e instalación Niple A/C 4" L=0.15 BxB</t>
  </si>
  <si>
    <t>Suministro e instalacion de manómetro glicerina caratula de 2 1/2" conexión bronce 1/4", incluye valvula de corte tipo bola de 1/4" y niples galvanizados</t>
  </si>
  <si>
    <t>Suministro e instalación valvula de corte 2" BxB  tipo globo A/C</t>
  </si>
  <si>
    <t>Suministro e instalación valvula de ventosa triple acción 2" cuerpo HD BxB</t>
  </si>
  <si>
    <t>Suministro e instalación transmisor de presión 0-16 BAR</t>
  </si>
  <si>
    <t>Suministro e instalación de control de nivel por electrodos</t>
  </si>
  <si>
    <t>Nota:</t>
  </si>
  <si>
    <t xml:space="preserve">Estructuración de proyecto realizada tomando como base la información y diseños del contrato de consultoría denominado "DISEÑOS DE UN TANQUE DE ALMACENAMIENTO DE AGUA Y LA RED DE ACUEDUCTO DE LA ZONA NORTE DE LA CIUDAD, DEFINIDA COMO ZONA DE EXPANSIÓN" elaborado por Ingeniero DIEGO LEON ALZATE OSPINA, y el  contrato de consultoría denominado "AJUSTES DE DISEÑOS DEFINITIVOS, PRESUPUESTO Y ESPECIFICACIONES PARA LA CONSTRUCCIÓN DEL TANQUE DE ALMACENAMIENTO DE AGUA POTABLE DE LA ZONA NORTE" elaborado por P&amp;P INGENIERIA Y PROYECTOS S.A.S. </t>
  </si>
  <si>
    <t>TIEMPO DE EJECUCION: 8 MESES</t>
  </si>
  <si>
    <t>01.05.42</t>
  </si>
  <si>
    <t>01.05.43</t>
  </si>
  <si>
    <t>01.05.44</t>
  </si>
  <si>
    <t>01.05.45</t>
  </si>
  <si>
    <t>01.05.46</t>
  </si>
  <si>
    <t>02.01.23</t>
  </si>
  <si>
    <t>02.02.33</t>
  </si>
  <si>
    <t>02.02.34</t>
  </si>
  <si>
    <t>02.02.35</t>
  </si>
  <si>
    <t>02.02.36</t>
  </si>
  <si>
    <t>02.03.15</t>
  </si>
  <si>
    <t>COMPLEMENTARIOS</t>
  </si>
  <si>
    <t>Suministro e instalación Brida por acople universal 4"</t>
  </si>
  <si>
    <t>Suministro e instalación Tubería PVC UM RDE 21 D=12"</t>
  </si>
  <si>
    <t>Suministro e instalación Tubería PVC UM RDE 21 D=8"</t>
  </si>
  <si>
    <t>Tramo Avenida Bolivar entrada Barrio La Mariela hasta SENA en Avenida Centenario</t>
  </si>
  <si>
    <t>Tramo PTAP - Avenida Bolivar hasta entrada Barrio La Mariela</t>
  </si>
  <si>
    <t>Tramo viaducto entre Barrio La Mariela  y SENA en Avenida Centenario</t>
  </si>
  <si>
    <t xml:space="preserve">Suministro e instalación Tubería PVC UM RDE 21 D=6" </t>
  </si>
  <si>
    <t>Tramo SENA en Avenida Centenario hasta Limite urbano Avenida Centenario</t>
  </si>
  <si>
    <t xml:space="preserve">Tramo Salento en Avenida Centenario desde Limite urbano Armenia </t>
  </si>
  <si>
    <t xml:space="preserve">Suministro e instalación Tubería PVC UM RDE 21 D=4" </t>
  </si>
  <si>
    <t>Tramo SENA en Avenida Centenario hasta sector Los Molinos y Los Angeles</t>
  </si>
  <si>
    <t>Tuberías para purgas e hidrantes</t>
  </si>
  <si>
    <t>Suministro e instalación Tubería PVC UM RDE 21 D=3"</t>
  </si>
  <si>
    <t>Derivación a Conexión No. 2</t>
  </si>
  <si>
    <t>Derivación a Conexión No. 1</t>
  </si>
  <si>
    <t>02.02.31</t>
  </si>
  <si>
    <t>Suministro e Instalación Bombas de 40 HP - 460V y accesorios estación de bombeo</t>
  </si>
  <si>
    <t>Suministro e instalación NIPLE PASAMURO 12" A/C BXL L=0.60m Z=0.35m</t>
  </si>
  <si>
    <t>Suministro e instalación NIPLE 12" A/C BXB L=3.40m</t>
  </si>
  <si>
    <t>Suministro e instalación CODO 4" X 90° A/C BxB</t>
  </si>
  <si>
    <t>Suministro e instalación reducción excentrica A/C 6"x2-1/2" BxB</t>
  </si>
  <si>
    <t>Suministro e instalación niple 2-1/2" A/C L=0.15m BxB</t>
  </si>
  <si>
    <t>Suministro e instalación reducción concentrica A/C 2-1/2"x4" BxB</t>
  </si>
  <si>
    <t>Suministro e instalación MANIFOLD DE DESCARGA A/C SCH40 12" L=3.1m BxB, 3 entradas bridadas de 4" a 45° L=0.35m, una brida ciega de 12", 2 salidas de 2" para línea anticipadora de onda.</t>
  </si>
  <si>
    <t>Suministro e instalación Niple A/C 2" L=0.95 BxB</t>
  </si>
  <si>
    <t>Suministro e instalación Niple A/C 2" L=0.30 BxB</t>
  </si>
  <si>
    <t>Suministro e instalación valvula anticipadora de onda 2" BxB PN16, incluye programación y puesta en funcionamiento</t>
  </si>
  <si>
    <t>Suministro e instalación Niple A/C 2" L=1.20 BxB</t>
  </si>
  <si>
    <t>Suministro e instalación Codo A/C 2" X 90°  BxB</t>
  </si>
  <si>
    <t>Suministro e instalación Niple A/C 2" L=1.30 BxB</t>
  </si>
  <si>
    <t>Suministro e instalación Niple A/C 2" L=0.15 BxB</t>
  </si>
  <si>
    <t>Suministro e instalación Niple A/C 2" L=3.40 BxB</t>
  </si>
  <si>
    <t>Suministro e instalación Niple A/C 2" L=3.65 BxB</t>
  </si>
  <si>
    <t>Suministro e instalación juego de tornillos y empaques 2"</t>
  </si>
  <si>
    <t>Suministro e instalación juego de tornillos y empaques 2-1/2"</t>
  </si>
  <si>
    <t>Suministro e instalación juego de tornillos y empaques 10"</t>
  </si>
  <si>
    <t>Suministro e instalación juego de tornillos y empaques 12"</t>
  </si>
  <si>
    <t>Suministro e instalación valvula de corte tipo Wafer 12"</t>
  </si>
  <si>
    <t>Suministro e instalación valvula tipo compuerta elástica  2" BxB</t>
  </si>
  <si>
    <t>OTROS DISPOSITIVOS DE CONTROL</t>
  </si>
  <si>
    <t>ISABEL CRISTINA ORTIZ CORTES - Subgerente Técnico</t>
  </si>
  <si>
    <t>03.01.01</t>
  </si>
  <si>
    <t>03.01.10</t>
  </si>
  <si>
    <t>03.01.14</t>
  </si>
  <si>
    <t>03.01.21</t>
  </si>
  <si>
    <t>03.01.31</t>
  </si>
  <si>
    <t>03.01.45</t>
  </si>
  <si>
    <t>Suministro e instalación Codo HD 4" X 90° EL (inc. 1 universal HD 4")</t>
  </si>
  <si>
    <t xml:space="preserve">Soportes en acero para tubería manifold de succión 12", con anclaje en piso 4, espárragos 5/8", abrazadera para tubería de 12" </t>
  </si>
  <si>
    <t>SUMINISTRO E INSTALACION TAPA METALICA DE SEGURIDAD
Tapa en material de hierro dúctil grado 80-55-06 según ASTM A563 o 500-7 según ISO-1083. Con sistema basculante y bisagra tipo rotula cautiva con pin en acero inoxidable, ala basculante con un peso no superior a 35 kg y con bloqueo a 90º y 120º para evitar cierres o aperturas accidentales. Diámetro efectivo interior mínimo 600mm. Junta anti ruido con empaque de polietileno de alta densidad, no sobrepuesto, sistema antideslizante, marco con ranuras para el correcto anclaje y no circular para evitar giros involuntarios.  Sistema de seguridad con tornillo en acero inoxidable con clave única para EPA ESP. Resistencia a la compresión mínimo 400 KN (norma EN124:1994). Recubrimiento en pintura epoxica o resistencia a corrosión y superficie antideslizante, o superiores características.</t>
  </si>
  <si>
    <t>Suministro e instalación juego de tornillos y empaques 8"</t>
  </si>
  <si>
    <t>02.01.14</t>
  </si>
  <si>
    <t>Suministro e instalación MANIFOLD DE SUCCION A/C SCH40 L=2.55m BxB, ENTRADA 12" L=0.15-0.20m CON EXTREMO BRIDA, 3 SALIDAS BRIDADAS DE 6" L=0.17-0.25m, 2 BRIDAS CIEGAS DE 12"</t>
  </si>
  <si>
    <t>Suministro e instalación Niple A/C 12" BxB L=1.15m con salida para manómetro (rosca)</t>
  </si>
  <si>
    <t>ESTACION REDUCCION DE PRESIÓN Y MACROMEDICION EN AVENIDA BOLIVAR ENTRADA AL BARRIO LA MARIELA (HACIA  SECTOR AVENIDA CENTENARIO)</t>
  </si>
  <si>
    <t>01.05.47</t>
  </si>
  <si>
    <t>01.05.48</t>
  </si>
  <si>
    <t>01.05.49</t>
  </si>
  <si>
    <t>01.05.50</t>
  </si>
  <si>
    <t>01.05.51</t>
  </si>
  <si>
    <t>01.05.52</t>
  </si>
  <si>
    <t>02.01.10</t>
  </si>
  <si>
    <t>02.02.10</t>
  </si>
  <si>
    <t>02.02.14</t>
  </si>
  <si>
    <t>02.02.32</t>
  </si>
  <si>
    <t>02.03.10</t>
  </si>
  <si>
    <t>02.03.14</t>
  </si>
  <si>
    <t>Suministro e instalación TEE HD 4" x 4" x 2" LxLxB (para instalación de ventosa de 2")</t>
  </si>
  <si>
    <t>Suministro e instalación CODO HD 4" X 45° EL</t>
  </si>
  <si>
    <t>Suministro e instalación CODO HD 4" X 90° EL</t>
  </si>
  <si>
    <t>Suministro e instalación CODO HD 8" X 45° EL</t>
  </si>
  <si>
    <t>Suministro e instalación HIDRANTE TIPO MILAN 3" JH</t>
  </si>
  <si>
    <t>Suministro e instalación REDUCCIÓN HD 6" X 4" EL</t>
  </si>
  <si>
    <t>Suministro e instalación REDUCCIÓN HD 8" X 4" EL</t>
  </si>
  <si>
    <t>Suministro e instalación REDUCCIÓN HD 8" X 6" EL</t>
  </si>
  <si>
    <t>Suministro e instalación TAPÓN HD 4" JH</t>
  </si>
  <si>
    <t>Suministro e instalación TAPÓN HD 6" JH</t>
  </si>
  <si>
    <t>Suministro e instalación TAPÓN HD 12" JH</t>
  </si>
  <si>
    <t>Suministro e instalación TEE HD 12" X 8"  EL</t>
  </si>
  <si>
    <t>Suministro e instalación TEE HD 12" X 6"  EL</t>
  </si>
  <si>
    <t>Suministro e instalación TEE HD 4" X 3" EL</t>
  </si>
  <si>
    <t>Suministro e instalación TEE HD 4" X 4" EL</t>
  </si>
  <si>
    <t>Suministro e instalación TEE HD 6" x 6" X 2" LxLxB (para instalación de ventosa de 2")</t>
  </si>
  <si>
    <t>Suministro e instalaciónn TEE HD 6" X 3" EL</t>
  </si>
  <si>
    <t>Suministro e instalación TEE HD 6" X 4" EL</t>
  </si>
  <si>
    <t>Suministro e instalación TEE HD 8" X 3" EL</t>
  </si>
  <si>
    <t>Suministro e instalación TEE HD 8" JH</t>
  </si>
  <si>
    <t>Suministro e instalación UNION TRANSICION PVC - HD EN MATERIAL HD 8"</t>
  </si>
  <si>
    <t>Suministro e Instalación Codo HD 3" x 90° EL</t>
  </si>
  <si>
    <t>Suministro e instalación CODO HD 12" X 90° JH</t>
  </si>
  <si>
    <t>Suministro e instalación CODO HD 8" X 11 1/4° EL</t>
  </si>
  <si>
    <t>Suministro e instalación CODO HD 8" X 11 1/4° Junta acerrojada estandar</t>
  </si>
  <si>
    <t>Suministro e instalación CODO HD 8" X 22 1/2° EL</t>
  </si>
  <si>
    <t>Suministro e instalación codo HD 8" x 22 1/2° junta acerrojada estandar</t>
  </si>
  <si>
    <t>Suministro e instalación CODO HD 8" X 45° Junta acerrojada estandar</t>
  </si>
  <si>
    <t>Suministro e instalación TEE HD 8" x 8" x 3" LxLxB  (para instalación de ventosa de 3")</t>
  </si>
  <si>
    <t>Suministro e instalación TEE HD 12" x 12" x 3" LxLxB  (para instalación de ventosa de 3")</t>
  </si>
  <si>
    <t>Suministro e instalación UNIÓN DE REPARACION 8" PVC RDE 21</t>
  </si>
  <si>
    <t>Suministro e instalación UNIÓN DE REPARACION 6" PVC RDE 21</t>
  </si>
  <si>
    <t>Suministro e instalación UNIÓN DE REPARACION 4" PVC RDE 21</t>
  </si>
  <si>
    <t>Suministro e instalación UNIÓN DE REPARACION 3" PVC RDE 21</t>
  </si>
  <si>
    <t>Suministro e instalación UNIÓN UNIVERSAL 4" PVC HD</t>
  </si>
  <si>
    <t>Suministro e instalación UNIÓN UNIVERSAL 6" PVC HD</t>
  </si>
  <si>
    <t>Suministro e instalación UNIÓN UNIVERSAL 8" PVC HD</t>
  </si>
  <si>
    <t>Suministro e instalación UNIÓN UNIVERSAL 12" PVC HD</t>
  </si>
  <si>
    <t>Suministro e Instalación válvula compuerta elástica HD 3" EL (incluye 2 uniones universales 3")</t>
  </si>
  <si>
    <t>Suministro e Instalación válvula compuerta elástica HD 4" EL (incluye 2 uniones universales 4")</t>
  </si>
  <si>
    <t>Suministro e Instalación válvula compuerta elástica HD 6" EL (incluye 2 uniones universales 6")</t>
  </si>
  <si>
    <t>Suministro e Instalación válvula compuerta elástica HD 8" EL (incluye 2 uniones universales 8")</t>
  </si>
  <si>
    <t>Suministro e Instalación Válvula tipo compuerta elástica 2" BxB</t>
  </si>
  <si>
    <t>Suministro e Instalación Válvula tipo compuerta elástica 3" BxB</t>
  </si>
  <si>
    <t>Suministro e Instalación Válvula ventosa cámara doble, acción múltiple, 2" BxB</t>
  </si>
  <si>
    <t>Suministro e Instalación Válvula ventosa cámara doble, acción múltiple, 3" BxB</t>
  </si>
  <si>
    <t>Apoyos en concreto para bombas y tubería (inc. Acero de refuerzo)</t>
  </si>
  <si>
    <t>Demolición de pavimento de concreto hasta 20 cm</t>
  </si>
  <si>
    <t xml:space="preserve">Suministro e instalación Tubería HD DN 200mm C40 espigo campana con bunta acerrojada estandar </t>
  </si>
  <si>
    <t>CONSTRUCCIÓN DE CASETA PARA ESTACIÓN DE BOMBEO Y OBRAS CIVILES COMPLEMENTARIAS</t>
  </si>
  <si>
    <t>4b</t>
  </si>
  <si>
    <t>item</t>
  </si>
  <si>
    <t xml:space="preserve">Descripcion </t>
  </si>
  <si>
    <t xml:space="preserve">Cantidad por persona </t>
  </si>
  <si>
    <t xml:space="preserve">Cantidad de personas </t>
  </si>
  <si>
    <t>Duración (meses)</t>
  </si>
  <si>
    <t xml:space="preserve">Vr unitario </t>
  </si>
  <si>
    <t xml:space="preserve">Vr total </t>
  </si>
  <si>
    <t xml:space="preserve">SUMINISTRO DE ELEMENTOS  CONSUMIBLES PARA IMPLEMENTACION DE PROTOCOLO DE BIOSEGURIDAD </t>
  </si>
  <si>
    <t xml:space="preserve">Alquiler de lavamanos portatil </t>
  </si>
  <si>
    <t>und/mes</t>
  </si>
  <si>
    <t>Amonio Cuaternario al 2% Quinta generacion</t>
  </si>
  <si>
    <t>litro/mes</t>
  </si>
  <si>
    <t>Alcohol Glicerinado</t>
  </si>
  <si>
    <t>gal/mes</t>
  </si>
  <si>
    <t>Alcohol Industrial (al 70%)</t>
  </si>
  <si>
    <t>Jabón liquido</t>
  </si>
  <si>
    <t xml:space="preserve">Tapabocas desechable </t>
  </si>
  <si>
    <t>Punto de hidratación bolsa de agua 360ml</t>
  </si>
  <si>
    <t>toalla de papel paquete x 150</t>
  </si>
  <si>
    <t xml:space="preserve">SUMINISTRO DE INSTRUMENTOS Y EQUIPOS PARA IMPLEMENTACION DE PROTOCOLO DE BIOSEGURIDAD </t>
  </si>
  <si>
    <t>Fumigadora Manual - Capacidad del tanque: 20 litros</t>
  </si>
  <si>
    <t xml:space="preserve">und </t>
  </si>
  <si>
    <t>Termómetro digital y/o infrarrojo para laboratorio</t>
  </si>
  <si>
    <t>Pendon informativo</t>
  </si>
  <si>
    <t xml:space="preserve"> NOTA: el contratista una vez finalizada la ejecución del contrato, deberá hacer entrega a la entidad de instrumentos y equipos para implementación de protocolo de bioseguridad correspondientes a Fumigadora Manual - Capacidad del tanque: 20 litros y Termómetro digital y/o infrarrojo para laboratorio.</t>
  </si>
  <si>
    <t>COSTO TOTAL SUMINISTRO BIOSEGURIDAD</t>
  </si>
  <si>
    <t>COSTO DE LEGALIZACIÓN SUMINISTRO BIOSEGURIDAD (ESTAMPILLAS 5%)</t>
  </si>
  <si>
    <t xml:space="preserve">COSTO TOTAL EJECUCIÓN DE OBRAS </t>
  </si>
  <si>
    <t xml:space="preserve">COSTO TOTAL PROYECTO </t>
  </si>
  <si>
    <t>OBRAS CIVILES COMPLEMENTARIAS PARA LA CASETA DE BOMBEO</t>
  </si>
  <si>
    <t>ISABEL CRISTINA ORTIZ CORTES  - Subgerente Técnico</t>
  </si>
  <si>
    <t>SUMINISTRO EN INSTALACION BOMBAS DE 40HP - 460V, TUBERIAS Y ACCESORIOS DE LA ESTACION DE BOMBEO</t>
  </si>
  <si>
    <t>Suministro e instalación y puesta en funcionamiento de BOMBA CENTRIFUGA 40 HP, 27 l/s, 70mca.
ESPECIFICACION  GENERAL: BOMBA TIPO VERTICAL EN LINEA PARA UN CAUDAL DE 27 L/S Y CABEZA DINAMICA TOTAL 70 mca cada una. De voluta en hierro fundido ASTM A48-40 B e impulsor hierro fundido ASTM A48-30 B, succión y descarga DN65 PN16 bajo norma EN 1092-2, motor eléctrico IEC-E3/NEMA-PREMIUM de Potencia nominal 40HP, frecuencia de red 60 Hz, trifásico, tensión nominal 460 VAC (Debe ser compatible con la tensión disponible en la subestación eléctrica de la Planta de tratamiento de agua potable de EPA ESP), velocidad nominal 3550 rpm, clase de aislamiento F,  IP55, factor de servicio 1.15. El equipo debe ser suministrado completo con todos los accesorios, placa base de acero estructural y fijaciones de la base. Se someterá a pruebas estáticas y dinámicas para comprobar su idoneidad de acuerdo al estándar IEEE 43-2013 / 519-2014. Con sistema de extracción superior para facilitar el desmontaje del cabezal motor (el motor, el cabezal de la bomba y el impulsor) con fines de mantenimiento o reparación sin necesidad de desconectar las tuberías de la carcasa de la bomba. 
Las bombas se entregarán en perfecto funcionamiento y con su manual de mantenimiento y Dossier.
El contratista debe verificar que las bombas a suministrar cumplan con la curva de operación del sistema con las siguientes características: 2 Bombas en paralelo, caudal 42 l/s (QMD).</t>
  </si>
  <si>
    <t>ANDRES FELIPE GOMEZ SALAZAR - Gestor Planeación Técnica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</si>
</sst>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2" formatCode="_-&quot;$&quot;\ * #,##0_-;\-&quot;$&quot;\ * #,##0_-;_-&quot;$&quot;\ * &quot;-&quot;_-;_-@_-"/>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00_);_(* \(#,##0.00\);_(* &quot;-&quot;??_);_(@_)"/>
    <numFmt numFmtId="168" formatCode="_ &quot;$&quot;\ * #,##0.00_ ;_ &quot;$&quot;\ * \-#,##0.00_ ;_ &quot;$&quot;\ * &quot;-&quot;??_ ;_ @_ "/>
    <numFmt numFmtId="169" formatCode="_(&quot;$&quot;\ * #,##0_);_(&quot;$&quot;\ * \(#,##0\);_(&quot;$&quot;\ * &quot;-&quot;??_);_(@_)"/>
    <numFmt numFmtId="170" formatCode="&quot;$&quot;\ #,##0.00"/>
    <numFmt numFmtId="171" formatCode="0.0"/>
    <numFmt numFmtId="172" formatCode="_([$$-240A]\ * #,##0_);_([$$-240A]\ * \(#,##0\);_([$$-240A]\ * &quot;-&quot;??_);_(@_)"/>
    <numFmt numFmtId="173" formatCode="_ &quot;$ &quot;* #,##0.00_ ;_ &quot;$ &quot;* \-#,##0.00_ ;_ &quot;$ &quot;* \-??_ ;_ @_ "/>
    <numFmt numFmtId="174" formatCode="0.0%"/>
    <numFmt numFmtId="175" formatCode="_ * #,##0.00_ ;_ * \-#,##0.00_ ;_ * \-??_ ;_ @_ "/>
    <numFmt numFmtId="176" formatCode="_(&quot;$&quot;\ * #,##0.000_);_(&quot;$&quot;\ * \(#,##0.000\);_(&quot;$&quot;\ * &quot;-&quot;??_);_(@_)"/>
    <numFmt numFmtId="177" formatCode="_(&quot;$&quot;* #,##0.00_);_(&quot;$&quot;* \(#,##0.00\);_(&quot;$&quot;* &quot;-&quot;??_);_(@_)"/>
    <numFmt numFmtId="178" formatCode="_-* #,##0.00\ _€_-;\-* #,##0.00\ _€_-;_-* &quot;-&quot;??\ _€_-;_-@_-"/>
    <numFmt numFmtId="179" formatCode="#,##0.0"/>
    <numFmt numFmtId="180" formatCode="_-&quot;$&quot;* #,##0_-;\-&quot;$&quot;* #,##0_-;_-&quot;$&quot;* &quot;-&quot;??_-;_-@_-"/>
  </numFmts>
  <fonts count="68" x14ac:knownFonts="1">
    <font>
      <sz val="11"/>
      <color theme="1"/>
      <name val="Calibri"/>
      <family val="2"/>
      <scheme val="minor"/>
    </font>
    <font>
      <sz val="11"/>
      <color indexed="8"/>
      <name val="Calibri"/>
      <family val="2"/>
    </font>
    <font>
      <sz val="10"/>
      <name val="Arial"/>
      <family val="2"/>
    </font>
    <font>
      <sz val="10"/>
      <color indexed="8"/>
      <name val="Arial Narrow"/>
      <family val="2"/>
    </font>
    <font>
      <b/>
      <sz val="10"/>
      <color indexed="8"/>
      <name val="Arial Narrow"/>
      <family val="2"/>
    </font>
    <font>
      <b/>
      <sz val="12"/>
      <color indexed="8"/>
      <name val="Arial Narrow"/>
      <family val="2"/>
    </font>
    <font>
      <b/>
      <sz val="14"/>
      <color indexed="8"/>
      <name val="Arial Narrow"/>
      <family val="2"/>
    </font>
    <font>
      <b/>
      <sz val="18"/>
      <color indexed="8"/>
      <name val="Arial Narrow"/>
      <family val="2"/>
    </font>
    <font>
      <b/>
      <sz val="22"/>
      <color indexed="8"/>
      <name val="Arial Narrow"/>
      <family val="2"/>
    </font>
    <font>
      <sz val="10"/>
      <name val="Arial Narrow"/>
      <family val="2"/>
    </font>
    <font>
      <sz val="10"/>
      <color indexed="8"/>
      <name val="Arial"/>
      <family val="2"/>
    </font>
    <font>
      <sz val="10"/>
      <name val="Arial"/>
      <family val="2"/>
    </font>
    <font>
      <sz val="11"/>
      <color indexed="8"/>
      <name val="Calibri"/>
      <family val="2"/>
    </font>
    <font>
      <sz val="11"/>
      <color indexed="8"/>
      <name val="Arial Narrow"/>
      <family val="2"/>
    </font>
    <font>
      <sz val="10"/>
      <color indexed="8"/>
      <name val="Arial Narrow"/>
      <family val="2"/>
    </font>
    <font>
      <b/>
      <sz val="10"/>
      <color indexed="8"/>
      <name val="Arial Narrow"/>
      <family val="2"/>
    </font>
    <font>
      <b/>
      <sz val="10"/>
      <color indexed="8"/>
      <name val="Arial"/>
      <family val="2"/>
    </font>
    <font>
      <b/>
      <sz val="9"/>
      <color indexed="8"/>
      <name val="Arial"/>
      <family val="2"/>
    </font>
    <font>
      <b/>
      <sz val="11"/>
      <color indexed="8"/>
      <name val="Calibri"/>
      <family val="2"/>
    </font>
    <font>
      <b/>
      <sz val="8.5"/>
      <color indexed="8"/>
      <name val="Arial Narrow"/>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62"/>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62"/>
      <name val="Calibri"/>
      <family val="2"/>
    </font>
    <font>
      <b/>
      <sz val="13"/>
      <color indexed="62"/>
      <name val="Calibri"/>
      <family val="2"/>
    </font>
    <font>
      <b/>
      <sz val="18"/>
      <color indexed="62"/>
      <name val="Cambria"/>
      <family val="2"/>
    </font>
    <font>
      <sz val="12"/>
      <color indexed="8"/>
      <name val="Arial Narrow"/>
      <family val="2"/>
    </font>
    <font>
      <sz val="8"/>
      <name val="Calibri"/>
      <family val="2"/>
    </font>
    <font>
      <sz val="8"/>
      <name val="Arial"/>
      <family val="2"/>
    </font>
    <font>
      <sz val="11"/>
      <color theme="1"/>
      <name val="Calibri"/>
      <family val="2"/>
      <scheme val="minor"/>
    </font>
    <font>
      <sz val="10"/>
      <color theme="1"/>
      <name val="Arial"/>
      <family val="2"/>
    </font>
    <font>
      <b/>
      <sz val="10"/>
      <name val="Arial"/>
      <family val="2"/>
    </font>
    <font>
      <sz val="9"/>
      <color indexed="81"/>
      <name val="Tahoma"/>
      <family val="2"/>
    </font>
    <font>
      <b/>
      <sz val="9"/>
      <color indexed="81"/>
      <name val="Tahoma"/>
      <family val="2"/>
    </font>
    <font>
      <b/>
      <sz val="8"/>
      <name val="Arial"/>
      <family val="2"/>
    </font>
    <font>
      <sz val="10"/>
      <name val="Arial"/>
      <family val="2"/>
    </font>
    <font>
      <sz val="9"/>
      <name val="Arial"/>
      <family val="2"/>
    </font>
    <font>
      <b/>
      <sz val="10"/>
      <color theme="1"/>
      <name val="Arial"/>
      <family val="2"/>
    </font>
    <font>
      <b/>
      <sz val="10"/>
      <name val="Arial Narrow"/>
      <family val="2"/>
    </font>
    <font>
      <b/>
      <sz val="8"/>
      <color theme="1"/>
      <name val="Arial"/>
      <family val="2"/>
    </font>
    <font>
      <b/>
      <sz val="9"/>
      <color theme="1"/>
      <name val="Arial"/>
      <family val="2"/>
    </font>
    <font>
      <sz val="9"/>
      <color theme="1"/>
      <name val="Arial"/>
      <family val="2"/>
    </font>
    <font>
      <sz val="8"/>
      <color rgb="FFFF0000"/>
      <name val="Arial"/>
      <family val="2"/>
    </font>
    <font>
      <sz val="10"/>
      <color indexed="8"/>
      <name val="MS Sans Serif"/>
      <family val="2"/>
    </font>
    <font>
      <b/>
      <sz val="9"/>
      <name val="Arial"/>
      <family val="2"/>
    </font>
    <font>
      <sz val="8"/>
      <name val="Calibri"/>
      <family val="2"/>
      <scheme val="minor"/>
    </font>
    <font>
      <b/>
      <i/>
      <sz val="8"/>
      <name val="Arial"/>
      <family val="2"/>
    </font>
    <font>
      <i/>
      <sz val="9"/>
      <name val="Arial"/>
      <family val="2"/>
    </font>
    <font>
      <sz val="10"/>
      <color theme="1"/>
      <name val="Arial Narrow"/>
      <family val="2"/>
    </font>
    <font>
      <b/>
      <sz val="10"/>
      <color theme="1"/>
      <name val="Arial Narrow"/>
      <family val="2"/>
    </font>
    <font>
      <sz val="11"/>
      <name val="Arial Narrow"/>
      <family val="2"/>
    </font>
    <font>
      <b/>
      <sz val="11"/>
      <color indexed="8"/>
      <name val="Arial Narrow"/>
      <family val="2"/>
    </font>
    <font>
      <b/>
      <sz val="11"/>
      <color theme="1"/>
      <name val="Arial Narrow"/>
      <family val="2"/>
    </font>
    <font>
      <sz val="11"/>
      <color theme="1"/>
      <name val="Arial Narrow"/>
      <family val="2"/>
    </font>
    <font>
      <sz val="11"/>
      <color theme="1"/>
      <name val="Arial"/>
      <family val="2"/>
    </font>
    <font>
      <b/>
      <sz val="11"/>
      <color theme="1"/>
      <name val="Arial"/>
      <family val="2"/>
    </font>
    <font>
      <b/>
      <sz val="12"/>
      <name val="Arial Narrow"/>
      <family val="2"/>
    </font>
    <font>
      <i/>
      <sz val="11"/>
      <name val="Arial Narrow"/>
      <family val="2"/>
    </font>
    <font>
      <sz val="9"/>
      <color rgb="FFFF0000"/>
      <name val="Arial"/>
      <family val="2"/>
    </font>
  </fonts>
  <fills count="25">
    <fill>
      <patternFill patternType="none"/>
    </fill>
    <fill>
      <patternFill patternType="gray125"/>
    </fill>
    <fill>
      <patternFill patternType="solid">
        <fgColor indexed="9"/>
        <bgColor indexed="26"/>
      </patternFill>
    </fill>
    <fill>
      <patternFill patternType="solid">
        <fgColor indexed="47"/>
        <bgColor indexed="22"/>
      </patternFill>
    </fill>
    <fill>
      <patternFill patternType="solid">
        <fgColor indexed="26"/>
        <bgColor indexed="9"/>
      </patternFill>
    </fill>
    <fill>
      <patternFill patternType="solid">
        <fgColor indexed="27"/>
        <bgColor indexed="41"/>
      </patternFill>
    </fill>
    <fill>
      <patternFill patternType="solid">
        <fgColor indexed="22"/>
        <bgColor indexed="31"/>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42"/>
        <bgColor indexed="27"/>
      </patternFill>
    </fill>
    <fill>
      <patternFill patternType="solid">
        <fgColor indexed="55"/>
        <bgColor indexed="23"/>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theme="6" tint="0.59996337778862885"/>
        <bgColor indexed="64"/>
      </patternFill>
    </fill>
    <fill>
      <patternFill patternType="solid">
        <fgColor theme="0" tint="-4.9989318521683403E-2"/>
        <bgColor indexed="64"/>
      </patternFill>
    </fill>
    <fill>
      <patternFill patternType="solid">
        <fgColor theme="0" tint="-0.14999847407452621"/>
        <bgColor indexed="64"/>
      </patternFill>
    </fill>
  </fills>
  <borders count="1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theme="0"/>
      </bottom>
      <diagonal/>
    </border>
    <border>
      <left style="thin">
        <color theme="0"/>
      </left>
      <right/>
      <top/>
      <bottom/>
      <diagonal/>
    </border>
    <border>
      <left style="thin">
        <color theme="0"/>
      </left>
      <right style="thin">
        <color indexed="64"/>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style="thin">
        <color indexed="64"/>
      </top>
      <bottom style="thin">
        <color theme="0"/>
      </bottom>
      <diagonal/>
    </border>
    <border>
      <left style="thin">
        <color theme="0"/>
      </left>
      <right/>
      <top style="thin">
        <color indexed="64"/>
      </top>
      <bottom style="thin">
        <color theme="0"/>
      </bottom>
      <diagonal/>
    </border>
    <border>
      <left style="thin">
        <color indexed="64"/>
      </left>
      <right/>
      <top style="thin">
        <color theme="0"/>
      </top>
      <bottom style="thin">
        <color theme="0"/>
      </bottom>
      <diagonal/>
    </border>
    <border>
      <left/>
      <right style="thin">
        <color theme="0"/>
      </right>
      <top/>
      <bottom style="thin">
        <color theme="0"/>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indexed="64"/>
      </right>
      <top/>
      <bottom/>
      <diagonal/>
    </border>
    <border>
      <left style="thin">
        <color theme="0"/>
      </left>
      <right/>
      <top style="thin">
        <color theme="0"/>
      </top>
      <bottom style="thin">
        <color indexed="64"/>
      </bottom>
      <diagonal/>
    </border>
    <border>
      <left/>
      <right/>
      <top style="thin">
        <color theme="0"/>
      </top>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right style="thin">
        <color theme="0"/>
      </right>
      <top style="thin">
        <color theme="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s>
  <cellStyleXfs count="22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7"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8"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6"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1" fillId="11" borderId="0" applyNumberFormat="0" applyBorder="0" applyAlignment="0" applyProtection="0"/>
    <xf numFmtId="0" fontId="22" fillId="2" borderId="1" applyNumberFormat="0" applyAlignment="0" applyProtection="0"/>
    <xf numFmtId="0" fontId="22" fillId="2" borderId="1" applyNumberFormat="0" applyAlignment="0" applyProtection="0"/>
    <xf numFmtId="0" fontId="22" fillId="2" borderId="1" applyNumberFormat="0" applyAlignment="0" applyProtection="0"/>
    <xf numFmtId="0" fontId="23" fillId="12" borderId="2" applyNumberFormat="0" applyAlignment="0" applyProtection="0"/>
    <xf numFmtId="0" fontId="23" fillId="12" borderId="2" applyNumberFormat="0" applyAlignment="0" applyProtection="0"/>
    <xf numFmtId="0" fontId="23" fillId="12" borderId="2" applyNumberFormat="0" applyAlignment="0" applyProtection="0"/>
    <xf numFmtId="0" fontId="24" fillId="0" borderId="3" applyNumberFormat="0" applyFill="0" applyAlignment="0" applyProtection="0"/>
    <xf numFmtId="0" fontId="24" fillId="0" borderId="3" applyNumberFormat="0" applyFill="0" applyAlignment="0" applyProtection="0"/>
    <xf numFmtId="0" fontId="24" fillId="0" borderId="3"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6" fillId="3" borderId="1" applyNumberFormat="0" applyAlignment="0" applyProtection="0"/>
    <xf numFmtId="0" fontId="26" fillId="3" borderId="1" applyNumberFormat="0" applyAlignment="0" applyProtection="0"/>
    <xf numFmtId="0" fontId="26" fillId="3" borderId="1" applyNumberFormat="0" applyAlignment="0" applyProtection="0"/>
    <xf numFmtId="0" fontId="27" fillId="17" borderId="0" applyNumberFormat="0" applyBorder="0" applyAlignment="0" applyProtection="0"/>
    <xf numFmtId="0" fontId="27" fillId="17" borderId="0" applyNumberFormat="0" applyBorder="0" applyAlignment="0" applyProtection="0"/>
    <xf numFmtId="0" fontId="27" fillId="17"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1"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8" fontId="2" fillId="0" borderId="0" applyFont="0" applyFill="0" applyBorder="0" applyAlignment="0" applyProtection="0"/>
    <xf numFmtId="175" fontId="2" fillId="0" borderId="0" applyFill="0" applyBorder="0" applyAlignment="0" applyProtection="0"/>
    <xf numFmtId="167" fontId="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73" fontId="2" fillId="0" borderId="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 fillId="0" borderId="0" applyFont="0" applyFill="0" applyBorder="0" applyAlignment="0" applyProtection="0"/>
    <xf numFmtId="173" fontId="2" fillId="0" borderId="0" applyFill="0" applyBorder="0" applyAlignment="0" applyProtection="0"/>
    <xf numFmtId="0" fontId="2" fillId="0" borderId="0" applyFill="0" applyBorder="0" applyAlignment="0" applyProtection="0"/>
    <xf numFmtId="0" fontId="2" fillId="0" borderId="0" applyFill="0" applyBorder="0" applyAlignment="0" applyProtection="0"/>
    <xf numFmtId="0" fontId="2" fillId="0" borderId="0" applyFill="0" applyBorder="0" applyAlignment="0" applyProtection="0"/>
    <xf numFmtId="0" fontId="2" fillId="0" borderId="0" applyFill="0" applyBorder="0" applyAlignment="0" applyProtection="0"/>
    <xf numFmtId="0" fontId="2" fillId="0" borderId="0" applyFill="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172" fontId="2" fillId="0" borderId="0"/>
    <xf numFmtId="0" fontId="2" fillId="0" borderId="0"/>
    <xf numFmtId="172" fontId="2" fillId="0" borderId="0"/>
    <xf numFmtId="0" fontId="11" fillId="0" borderId="0"/>
    <xf numFmtId="0" fontId="2" fillId="0" borderId="0"/>
    <xf numFmtId="0" fontId="2" fillId="0" borderId="0"/>
    <xf numFmtId="0" fontId="38" fillId="0" borderId="0"/>
    <xf numFmtId="0" fontId="38" fillId="0" borderId="0"/>
    <xf numFmtId="0" fontId="39" fillId="0" borderId="0"/>
    <xf numFmtId="0" fontId="39" fillId="0" borderId="0"/>
    <xf numFmtId="0" fontId="39" fillId="0" borderId="0"/>
    <xf numFmtId="0" fontId="2" fillId="0" borderId="0"/>
    <xf numFmtId="0" fontId="39" fillId="0" borderId="0"/>
    <xf numFmtId="0" fontId="39" fillId="0" borderId="0"/>
    <xf numFmtId="0" fontId="39" fillId="0" borderId="0"/>
    <xf numFmtId="0" fontId="1" fillId="0" borderId="0"/>
    <xf numFmtId="0" fontId="2" fillId="0" borderId="0"/>
    <xf numFmtId="172" fontId="2" fillId="0" borderId="0"/>
    <xf numFmtId="0" fontId="2" fillId="0" borderId="0"/>
    <xf numFmtId="172" fontId="2" fillId="0" borderId="0"/>
    <xf numFmtId="172" fontId="38" fillId="0" borderId="0"/>
    <xf numFmtId="0" fontId="38" fillId="0" borderId="0"/>
    <xf numFmtId="0" fontId="2" fillId="0" borderId="0"/>
    <xf numFmtId="0" fontId="38" fillId="0" borderId="0"/>
    <xf numFmtId="0" fontId="38" fillId="0" borderId="0"/>
    <xf numFmtId="0" fontId="2" fillId="0" borderId="0"/>
    <xf numFmtId="0" fontId="38" fillId="0" borderId="0"/>
    <xf numFmtId="0" fontId="2" fillId="0" borderId="0"/>
    <xf numFmtId="0" fontId="2" fillId="0" borderId="0"/>
    <xf numFmtId="0" fontId="2" fillId="0" borderId="0"/>
    <xf numFmtId="0" fontId="2" fillId="0" borderId="0"/>
    <xf numFmtId="0" fontId="38" fillId="0" borderId="0"/>
    <xf numFmtId="172" fontId="38" fillId="0" borderId="0"/>
    <xf numFmtId="0" fontId="2" fillId="0" borderId="0"/>
    <xf numFmtId="172" fontId="38" fillId="0" borderId="0"/>
    <xf numFmtId="0" fontId="2" fillId="0" borderId="0"/>
    <xf numFmtId="172" fontId="38" fillId="0" borderId="0"/>
    <xf numFmtId="0" fontId="2" fillId="4" borderId="4" applyNumberFormat="0" applyAlignment="0" applyProtection="0"/>
    <xf numFmtId="0" fontId="2" fillId="4" borderId="4" applyNumberFormat="0" applyAlignment="0" applyProtection="0"/>
    <xf numFmtId="0" fontId="2" fillId="4" borderId="4" applyNumberFormat="0" applyAlignment="0" applyProtection="0"/>
    <xf numFmtId="9"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9" fillId="2" borderId="5" applyNumberFormat="0" applyAlignment="0" applyProtection="0"/>
    <xf numFmtId="0" fontId="29" fillId="2" borderId="5" applyNumberFormat="0" applyAlignment="0" applyProtection="0"/>
    <xf numFmtId="0" fontId="29" fillId="2" borderId="5" applyNumberFormat="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6" applyNumberFormat="0" applyFill="0" applyAlignment="0" applyProtection="0"/>
    <xf numFmtId="0" fontId="32" fillId="0" borderId="6" applyNumberFormat="0" applyFill="0" applyAlignment="0" applyProtection="0"/>
    <xf numFmtId="0" fontId="32" fillId="0" borderId="6"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33" fillId="0" borderId="7"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25" fillId="0" borderId="8"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166" fontId="38" fillId="0" borderId="0" applyFont="0" applyFill="0" applyBorder="0" applyAlignment="0" applyProtection="0"/>
    <xf numFmtId="9" fontId="38" fillId="0" borderId="0" applyFont="0" applyFill="0" applyBorder="0" applyAlignment="0" applyProtection="0"/>
    <xf numFmtId="164" fontId="1" fillId="0" borderId="0" applyFont="0" applyFill="0" applyBorder="0" applyAlignment="0" applyProtection="0"/>
    <xf numFmtId="177" fontId="38" fillId="0" borderId="0" applyFont="0" applyFill="0" applyBorder="0" applyAlignment="0" applyProtection="0"/>
    <xf numFmtId="166" fontId="38" fillId="0" borderId="0" applyFont="0" applyFill="0" applyBorder="0" applyAlignment="0" applyProtection="0"/>
    <xf numFmtId="171" fontId="2" fillId="0" borderId="0" applyFont="0" applyFill="0" applyBorder="0" applyAlignment="0" applyProtection="0"/>
    <xf numFmtId="167" fontId="38" fillId="0" borderId="0" applyFont="0" applyFill="0" applyBorder="0" applyAlignment="0" applyProtection="0"/>
    <xf numFmtId="0" fontId="2" fillId="0" borderId="0"/>
    <xf numFmtId="0" fontId="44" fillId="0" borderId="0"/>
    <xf numFmtId="42" fontId="38" fillId="0" borderId="0" applyFont="0" applyFill="0" applyBorder="0" applyAlignment="0" applyProtection="0"/>
    <xf numFmtId="43" fontId="38" fillId="0" borderId="0" applyFont="0" applyFill="0" applyBorder="0" applyAlignment="0" applyProtection="0"/>
    <xf numFmtId="167" fontId="38" fillId="0" borderId="0" applyFont="0" applyFill="0" applyBorder="0" applyAlignment="0" applyProtection="0"/>
    <xf numFmtId="164" fontId="38" fillId="0" borderId="0" applyFont="0" applyFill="0" applyBorder="0" applyAlignment="0" applyProtection="0"/>
    <xf numFmtId="178" fontId="38" fillId="0" borderId="0" applyFont="0" applyFill="0" applyBorder="0" applyAlignment="0" applyProtection="0"/>
    <xf numFmtId="165" fontId="38"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52" fillId="0" borderId="0"/>
    <xf numFmtId="166" fontId="38" fillId="0" borderId="0" applyFont="0" applyFill="0" applyBorder="0" applyAlignment="0" applyProtection="0"/>
    <xf numFmtId="42" fontId="38" fillId="0" borderId="0" applyFont="0" applyFill="0" applyBorder="0" applyAlignment="0" applyProtection="0"/>
    <xf numFmtId="165" fontId="38" fillId="0" borderId="0" applyFont="0" applyFill="0" applyBorder="0" applyAlignment="0" applyProtection="0"/>
  </cellStyleXfs>
  <cellXfs count="511">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2" fontId="3" fillId="0" borderId="0" xfId="0" applyNumberFormat="1" applyFont="1" applyAlignment="1">
      <alignment horizontal="center" vertical="center"/>
    </xf>
    <xf numFmtId="169" fontId="3" fillId="0" borderId="0" xfId="0" applyNumberFormat="1" applyFont="1" applyAlignment="1">
      <alignment horizontal="center" vertical="center"/>
    </xf>
    <xf numFmtId="0" fontId="3" fillId="0" borderId="0" xfId="0" applyFont="1" applyAlignment="1">
      <alignment horizontal="left" vertical="center"/>
    </xf>
    <xf numFmtId="0" fontId="13" fillId="18" borderId="10" xfId="0" applyFont="1" applyFill="1" applyBorder="1"/>
    <xf numFmtId="0" fontId="5" fillId="18" borderId="11" xfId="0" applyFont="1" applyFill="1" applyBorder="1" applyAlignment="1">
      <alignment vertical="center" wrapText="1"/>
    </xf>
    <xf numFmtId="0" fontId="7" fillId="18" borderId="12" xfId="0" applyFont="1" applyFill="1" applyBorder="1" applyAlignment="1">
      <alignment vertical="center" wrapText="1"/>
    </xf>
    <xf numFmtId="0" fontId="13" fillId="18" borderId="12" xfId="0" applyFont="1" applyFill="1" applyBorder="1"/>
    <xf numFmtId="0" fontId="8" fillId="18" borderId="12" xfId="0" applyFont="1" applyFill="1" applyBorder="1" applyAlignment="1">
      <alignment vertical="center" wrapText="1"/>
    </xf>
    <xf numFmtId="0" fontId="4" fillId="18" borderId="12" xfId="0" applyFont="1" applyFill="1" applyBorder="1" applyAlignment="1">
      <alignment horizontal="center" vertical="center" wrapText="1"/>
    </xf>
    <xf numFmtId="0" fontId="4" fillId="18" borderId="13"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3" fillId="0" borderId="0" xfId="0" applyFont="1" applyFill="1" applyBorder="1" applyAlignment="1">
      <alignment horizontal="center"/>
    </xf>
    <xf numFmtId="0" fontId="13" fillId="0" borderId="14" xfId="0" applyFont="1" applyFill="1" applyBorder="1" applyAlignment="1">
      <alignment horizontal="center"/>
    </xf>
    <xf numFmtId="0" fontId="3" fillId="0" borderId="0" xfId="0" applyFont="1" applyBorder="1" applyAlignment="1">
      <alignment horizontal="center" vertical="center"/>
    </xf>
    <xf numFmtId="2" fontId="3" fillId="0" borderId="0" xfId="0" applyNumberFormat="1" applyFont="1" applyBorder="1" applyAlignment="1">
      <alignment horizontal="center" vertical="center"/>
    </xf>
    <xf numFmtId="169" fontId="3" fillId="0" borderId="0" xfId="0" applyNumberFormat="1" applyFont="1" applyBorder="1" applyAlignment="1">
      <alignment horizontal="center" vertical="center"/>
    </xf>
    <xf numFmtId="0" fontId="4"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2" fontId="3" fillId="0" borderId="17" xfId="0" applyNumberFormat="1" applyFont="1" applyBorder="1" applyAlignment="1">
      <alignment horizontal="center" vertical="center"/>
    </xf>
    <xf numFmtId="169" fontId="3" fillId="0" borderId="17" xfId="0" applyNumberFormat="1" applyFont="1" applyBorder="1" applyAlignment="1">
      <alignment horizontal="center" vertical="center"/>
    </xf>
    <xf numFmtId="169" fontId="3" fillId="0" borderId="18" xfId="0" applyNumberFormat="1" applyFont="1" applyBorder="1" applyAlignment="1">
      <alignment horizontal="center" vertical="center"/>
    </xf>
    <xf numFmtId="0" fontId="14" fillId="0" borderId="0" xfId="0" applyFont="1" applyAlignment="1">
      <alignment horizontal="center" vertical="center"/>
    </xf>
    <xf numFmtId="0" fontId="4" fillId="0" borderId="19" xfId="0" applyFont="1" applyBorder="1" applyAlignment="1">
      <alignment horizontal="center" vertical="center"/>
    </xf>
    <xf numFmtId="0" fontId="14" fillId="0" borderId="20" xfId="0" applyFont="1" applyBorder="1" applyAlignment="1">
      <alignment horizontal="left" vertical="center" wrapText="1"/>
    </xf>
    <xf numFmtId="0" fontId="14" fillId="0" borderId="17" xfId="0" applyFont="1" applyBorder="1" applyAlignment="1">
      <alignment horizontal="center" vertical="center"/>
    </xf>
    <xf numFmtId="0" fontId="14" fillId="0" borderId="20" xfId="0" applyFont="1" applyBorder="1" applyAlignment="1">
      <alignment horizontal="center" vertical="center"/>
    </xf>
    <xf numFmtId="2" fontId="3" fillId="0" borderId="21" xfId="0" applyNumberFormat="1" applyFont="1" applyFill="1" applyBorder="1" applyAlignment="1">
      <alignment horizontal="center" vertical="center"/>
    </xf>
    <xf numFmtId="0" fontId="14" fillId="0" borderId="21" xfId="0" applyFont="1" applyBorder="1" applyAlignment="1">
      <alignment horizontal="center" vertical="center"/>
    </xf>
    <xf numFmtId="169" fontId="9" fillId="0" borderId="20" xfId="0" applyNumberFormat="1" applyFont="1" applyFill="1" applyBorder="1" applyAlignment="1">
      <alignment horizontal="center" vertical="center"/>
    </xf>
    <xf numFmtId="166" fontId="3" fillId="0" borderId="0" xfId="0" applyNumberFormat="1" applyFont="1" applyAlignment="1">
      <alignment horizontal="center" vertical="center"/>
    </xf>
    <xf numFmtId="0" fontId="3" fillId="0" borderId="0" xfId="0" applyFont="1" applyBorder="1" applyAlignment="1">
      <alignment horizontal="left" vertical="center"/>
    </xf>
    <xf numFmtId="170" fontId="15" fillId="0" borderId="0" xfId="0" applyNumberFormat="1" applyFont="1" applyBorder="1" applyAlignment="1">
      <alignment horizontal="right" vertical="center"/>
    </xf>
    <xf numFmtId="0" fontId="13" fillId="18" borderId="14" xfId="0" applyFont="1" applyFill="1" applyBorder="1"/>
    <xf numFmtId="0" fontId="13" fillId="18" borderId="22" xfId="0" applyFont="1" applyFill="1" applyBorder="1"/>
    <xf numFmtId="0" fontId="4" fillId="18" borderId="23" xfId="0" applyFont="1" applyFill="1" applyBorder="1" applyAlignment="1">
      <alignment horizontal="center" vertical="center"/>
    </xf>
    <xf numFmtId="2" fontId="4" fillId="18" borderId="24" xfId="0" applyNumberFormat="1" applyFont="1" applyFill="1" applyBorder="1" applyAlignment="1">
      <alignment horizontal="center" vertical="center"/>
    </xf>
    <xf numFmtId="169" fontId="4" fillId="18" borderId="25" xfId="0" applyNumberFormat="1" applyFont="1" applyFill="1" applyBorder="1" applyAlignment="1">
      <alignment horizontal="center" vertical="center"/>
    </xf>
    <xf numFmtId="0" fontId="15" fillId="18" borderId="26" xfId="0" applyFont="1" applyFill="1" applyBorder="1" applyAlignment="1">
      <alignment horizontal="center" vertical="center"/>
    </xf>
    <xf numFmtId="169" fontId="15" fillId="18" borderId="24" xfId="0" applyNumberFormat="1" applyFont="1" applyFill="1" applyBorder="1" applyAlignment="1">
      <alignment vertical="center"/>
    </xf>
    <xf numFmtId="169" fontId="4" fillId="18" borderId="24" xfId="0" applyNumberFormat="1" applyFont="1" applyFill="1" applyBorder="1" applyAlignment="1">
      <alignment horizontal="left" vertical="center"/>
    </xf>
    <xf numFmtId="0" fontId="14" fillId="0" borderId="0" xfId="0" applyFont="1" applyBorder="1" applyAlignment="1">
      <alignment horizontal="center" vertical="center"/>
    </xf>
    <xf numFmtId="166" fontId="16" fillId="18" borderId="25" xfId="0" applyNumberFormat="1" applyFont="1" applyFill="1" applyBorder="1" applyAlignment="1">
      <alignment vertical="center"/>
    </xf>
    <xf numFmtId="0" fontId="4" fillId="0" borderId="0" xfId="0" applyFont="1" applyBorder="1" applyAlignment="1">
      <alignment horizontal="left" vertical="center"/>
    </xf>
    <xf numFmtId="169" fontId="4" fillId="0" borderId="0" xfId="0" applyNumberFormat="1" applyFont="1" applyFill="1" applyBorder="1" applyAlignment="1">
      <alignment horizontal="center" vertical="center"/>
    </xf>
    <xf numFmtId="2" fontId="3" fillId="0" borderId="20" xfId="0" applyNumberFormat="1" applyFont="1" applyFill="1" applyBorder="1" applyAlignment="1">
      <alignment horizontal="center"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166" fontId="16" fillId="18" borderId="27" xfId="0" applyNumberFormat="1" applyFont="1" applyFill="1" applyBorder="1" applyAlignment="1">
      <alignment vertical="center"/>
    </xf>
    <xf numFmtId="0" fontId="3" fillId="0" borderId="28" xfId="0" applyFont="1" applyBorder="1" applyAlignment="1">
      <alignment horizontal="center" vertical="center"/>
    </xf>
    <xf numFmtId="0" fontId="4" fillId="0" borderId="29" xfId="0" applyFont="1" applyBorder="1" applyAlignment="1">
      <alignment horizontal="center" vertical="center"/>
    </xf>
    <xf numFmtId="0" fontId="9" fillId="0" borderId="20" xfId="0" applyFont="1" applyFill="1" applyBorder="1" applyAlignment="1">
      <alignment horizontal="left" vertical="center" wrapText="1"/>
    </xf>
    <xf numFmtId="169" fontId="3" fillId="0" borderId="14" xfId="0" applyNumberFormat="1" applyFont="1" applyBorder="1" applyAlignment="1">
      <alignment horizontal="center" vertical="center"/>
    </xf>
    <xf numFmtId="0" fontId="14" fillId="0" borderId="20" xfId="0" applyFont="1" applyFill="1" applyBorder="1" applyAlignment="1">
      <alignment horizontal="center" vertical="center"/>
    </xf>
    <xf numFmtId="0" fontId="4" fillId="0" borderId="20" xfId="0" applyFont="1" applyBorder="1" applyAlignment="1">
      <alignment horizontal="center" vertical="center"/>
    </xf>
    <xf numFmtId="0" fontId="9" fillId="19" borderId="20"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14" fillId="0" borderId="21" xfId="0" applyFont="1" applyFill="1" applyBorder="1" applyAlignment="1">
      <alignment horizontal="center" vertical="center"/>
    </xf>
    <xf numFmtId="169" fontId="3" fillId="0" borderId="30" xfId="0" applyNumberFormat="1" applyFont="1" applyBorder="1" applyAlignment="1">
      <alignment horizontal="center" vertical="center"/>
    </xf>
    <xf numFmtId="2" fontId="9" fillId="0" borderId="17" xfId="0" applyNumberFormat="1" applyFont="1" applyFill="1" applyBorder="1" applyAlignment="1">
      <alignment horizontal="center" vertical="center"/>
    </xf>
    <xf numFmtId="166" fontId="17" fillId="18" borderId="27" xfId="0" applyNumberFormat="1" applyFont="1" applyFill="1" applyBorder="1" applyAlignment="1">
      <alignment vertical="center"/>
    </xf>
    <xf numFmtId="169" fontId="3" fillId="0" borderId="20" xfId="0" applyNumberFormat="1" applyFont="1" applyBorder="1" applyAlignment="1">
      <alignment horizontal="center" vertical="center"/>
    </xf>
    <xf numFmtId="174" fontId="4" fillId="0" borderId="0" xfId="176" applyNumberFormat="1" applyFont="1" applyBorder="1" applyAlignment="1">
      <alignment horizontal="left" vertical="center"/>
    </xf>
    <xf numFmtId="10" fontId="4" fillId="0" borderId="0" xfId="176" applyNumberFormat="1" applyFont="1" applyFill="1" applyBorder="1" applyAlignment="1">
      <alignment horizontal="left" vertical="center"/>
    </xf>
    <xf numFmtId="169" fontId="3" fillId="0" borderId="18" xfId="0" applyNumberFormat="1" applyFont="1" applyFill="1" applyBorder="1" applyAlignment="1">
      <alignment horizontal="center" vertical="center"/>
    </xf>
    <xf numFmtId="0" fontId="15" fillId="18" borderId="31" xfId="0" applyFont="1" applyFill="1" applyBorder="1" applyAlignment="1">
      <alignment horizontal="center" vertical="center"/>
    </xf>
    <xf numFmtId="169" fontId="15" fillId="18" borderId="32" xfId="0" applyNumberFormat="1" applyFont="1" applyFill="1" applyBorder="1" applyAlignment="1">
      <alignment vertical="center"/>
    </xf>
    <xf numFmtId="0" fontId="19" fillId="0" borderId="12" xfId="0" applyFont="1" applyBorder="1" applyAlignment="1">
      <alignment vertical="top"/>
    </xf>
    <xf numFmtId="0" fontId="19" fillId="0" borderId="14" xfId="0" applyFont="1" applyBorder="1" applyAlignment="1">
      <alignment vertical="top"/>
    </xf>
    <xf numFmtId="0" fontId="4" fillId="0" borderId="33" xfId="0" applyFont="1" applyBorder="1" applyAlignment="1">
      <alignment horizontal="center" vertical="center"/>
    </xf>
    <xf numFmtId="0" fontId="3" fillId="0" borderId="33" xfId="0" applyFont="1" applyBorder="1" applyAlignment="1">
      <alignment horizontal="left" vertical="center"/>
    </xf>
    <xf numFmtId="0" fontId="19" fillId="0" borderId="0" xfId="0" applyFont="1" applyBorder="1" applyAlignment="1">
      <alignment vertical="top"/>
    </xf>
    <xf numFmtId="166" fontId="19" fillId="0" borderId="14" xfId="108" applyFont="1" applyBorder="1" applyAlignment="1">
      <alignment vertical="top"/>
    </xf>
    <xf numFmtId="0" fontId="4" fillId="0" borderId="12" xfId="0" applyFont="1" applyFill="1" applyBorder="1" applyAlignment="1">
      <alignment horizontal="left" vertical="center"/>
    </xf>
    <xf numFmtId="0" fontId="3" fillId="0" borderId="11" xfId="0" applyFont="1" applyBorder="1" applyAlignment="1">
      <alignment horizontal="center" vertical="center"/>
    </xf>
    <xf numFmtId="2" fontId="3" fillId="0" borderId="11" xfId="0" applyNumberFormat="1" applyFont="1" applyBorder="1" applyAlignment="1">
      <alignment horizontal="left" vertical="center"/>
    </xf>
    <xf numFmtId="169" fontId="3" fillId="0" borderId="11" xfId="0" applyNumberFormat="1" applyFont="1" applyBorder="1" applyAlignment="1">
      <alignment horizontal="center"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5" xfId="0" applyFont="1" applyBorder="1" applyAlignment="1">
      <alignment horizontal="center" vertical="center"/>
    </xf>
    <xf numFmtId="2" fontId="3" fillId="0" borderId="35" xfId="0" applyNumberFormat="1" applyFont="1" applyBorder="1" applyAlignment="1">
      <alignment horizontal="left" vertical="center"/>
    </xf>
    <xf numFmtId="169" fontId="3" fillId="0" borderId="35" xfId="0" applyNumberFormat="1" applyFont="1" applyBorder="1" applyAlignment="1">
      <alignment horizontal="center" vertical="center"/>
    </xf>
    <xf numFmtId="169" fontId="3" fillId="0" borderId="36" xfId="0" applyNumberFormat="1" applyFont="1" applyBorder="1" applyAlignment="1">
      <alignment horizontal="center" vertical="center"/>
    </xf>
    <xf numFmtId="0" fontId="3" fillId="0" borderId="37" xfId="0" applyFont="1" applyBorder="1" applyAlignment="1">
      <alignment horizontal="left" vertical="center"/>
    </xf>
    <xf numFmtId="0" fontId="3" fillId="0" borderId="38" xfId="0" applyFont="1" applyBorder="1" applyAlignment="1">
      <alignment horizontal="left" vertical="center"/>
    </xf>
    <xf numFmtId="0" fontId="3" fillId="0" borderId="38" xfId="0" applyFont="1" applyBorder="1" applyAlignment="1">
      <alignment horizontal="center" vertical="center"/>
    </xf>
    <xf numFmtId="2" fontId="3" fillId="0" borderId="38" xfId="0" applyNumberFormat="1" applyFont="1" applyBorder="1" applyAlignment="1">
      <alignment horizontal="left" vertical="center"/>
    </xf>
    <xf numFmtId="169" fontId="3" fillId="0" borderId="38" xfId="0" applyNumberFormat="1" applyFont="1" applyBorder="1" applyAlignment="1">
      <alignment horizontal="center" vertical="center"/>
    </xf>
    <xf numFmtId="169" fontId="3" fillId="0" borderId="39" xfId="0" applyNumberFormat="1" applyFont="1" applyBorder="1" applyAlignment="1">
      <alignment horizontal="center" vertical="center"/>
    </xf>
    <xf numFmtId="0" fontId="35" fillId="0" borderId="0" xfId="0" applyFont="1" applyAlignment="1">
      <alignment horizontal="left" vertical="center"/>
    </xf>
    <xf numFmtId="0" fontId="3" fillId="0" borderId="12" xfId="0" applyFont="1" applyBorder="1" applyAlignment="1">
      <alignment horizontal="left" vertical="center"/>
    </xf>
    <xf numFmtId="0" fontId="3" fillId="0" borderId="40" xfId="0" applyFont="1" applyBorder="1" applyAlignment="1">
      <alignment horizontal="left" vertical="center"/>
    </xf>
    <xf numFmtId="2" fontId="3" fillId="0" borderId="0" xfId="0" applyNumberFormat="1" applyFont="1" applyBorder="1" applyAlignment="1">
      <alignment horizontal="left" vertical="center"/>
    </xf>
    <xf numFmtId="176" fontId="4" fillId="18" borderId="24" xfId="0" applyNumberFormat="1" applyFont="1" applyFill="1" applyBorder="1" applyAlignment="1">
      <alignment horizontal="center" vertical="center"/>
    </xf>
    <xf numFmtId="0" fontId="39" fillId="0" borderId="0" xfId="0" applyFont="1"/>
    <xf numFmtId="0" fontId="39" fillId="0" borderId="0" xfId="0" applyFont="1" applyBorder="1"/>
    <xf numFmtId="0" fontId="43" fillId="0" borderId="0" xfId="0" applyFont="1" applyFill="1" applyAlignment="1">
      <alignment horizontal="center" vertical="center"/>
    </xf>
    <xf numFmtId="0" fontId="37" fillId="0" borderId="0" xfId="0" applyFont="1" applyFill="1" applyAlignment="1">
      <alignment horizontal="center" vertical="center"/>
    </xf>
    <xf numFmtId="4" fontId="37" fillId="0" borderId="0" xfId="0" applyNumberFormat="1" applyFont="1" applyFill="1" applyAlignment="1">
      <alignment horizontal="center" vertical="center"/>
    </xf>
    <xf numFmtId="169" fontId="37" fillId="0" borderId="0" xfId="0" applyNumberFormat="1" applyFont="1" applyFill="1" applyAlignment="1">
      <alignment horizontal="center" vertical="center"/>
    </xf>
    <xf numFmtId="3" fontId="37" fillId="0" borderId="0" xfId="0" applyNumberFormat="1" applyFont="1" applyFill="1" applyAlignment="1">
      <alignment horizontal="center" vertical="center"/>
    </xf>
    <xf numFmtId="0" fontId="2" fillId="0" borderId="0" xfId="0" applyFont="1" applyBorder="1"/>
    <xf numFmtId="0" fontId="37" fillId="0" borderId="45" xfId="0" applyFont="1" applyFill="1" applyBorder="1" applyAlignment="1">
      <alignment horizontal="center" vertical="center"/>
    </xf>
    <xf numFmtId="4" fontId="37" fillId="0" borderId="45" xfId="0" applyNumberFormat="1" applyFont="1" applyFill="1" applyBorder="1" applyAlignment="1">
      <alignment horizontal="center" vertical="center"/>
    </xf>
    <xf numFmtId="3" fontId="37" fillId="0" borderId="45" xfId="0" applyNumberFormat="1" applyFont="1" applyFill="1" applyBorder="1" applyAlignment="1">
      <alignment horizontal="center" vertical="center"/>
    </xf>
    <xf numFmtId="0" fontId="43" fillId="0" borderId="45" xfId="0" applyFont="1" applyFill="1" applyBorder="1" applyAlignment="1">
      <alignment horizontal="center" vertical="center"/>
    </xf>
    <xf numFmtId="0" fontId="37" fillId="0" borderId="0" xfId="0" applyFont="1" applyFill="1" applyAlignment="1">
      <alignment horizontal="center" vertical="center" wrapText="1"/>
    </xf>
    <xf numFmtId="0" fontId="39" fillId="23" borderId="45" xfId="0" applyFont="1" applyFill="1" applyBorder="1" applyAlignment="1">
      <alignment horizontal="center"/>
    </xf>
    <xf numFmtId="2" fontId="16" fillId="23" borderId="45" xfId="0" applyNumberFormat="1" applyFont="1" applyFill="1" applyBorder="1" applyAlignment="1">
      <alignment horizontal="center" vertical="center"/>
    </xf>
    <xf numFmtId="0" fontId="43" fillId="22" borderId="45" xfId="0" applyFont="1" applyFill="1" applyBorder="1" applyAlignment="1">
      <alignment horizontal="center" vertical="center"/>
    </xf>
    <xf numFmtId="4" fontId="43" fillId="22" borderId="45" xfId="0" applyNumberFormat="1" applyFont="1" applyFill="1" applyBorder="1" applyAlignment="1">
      <alignment horizontal="center" vertical="center"/>
    </xf>
    <xf numFmtId="179" fontId="37" fillId="0" borderId="45" xfId="0" applyNumberFormat="1" applyFont="1" applyFill="1" applyBorder="1" applyAlignment="1">
      <alignment horizontal="right" vertical="center" indent="1"/>
    </xf>
    <xf numFmtId="0" fontId="39" fillId="0" borderId="74" xfId="0" applyFont="1" applyBorder="1"/>
    <xf numFmtId="0" fontId="16" fillId="23" borderId="45" xfId="0" applyFont="1" applyFill="1" applyBorder="1" applyAlignment="1">
      <alignment horizontal="left" vertical="center"/>
    </xf>
    <xf numFmtId="0" fontId="50" fillId="0" borderId="59" xfId="0" applyFont="1" applyBorder="1"/>
    <xf numFmtId="0" fontId="43" fillId="21" borderId="45" xfId="0" applyFont="1" applyFill="1" applyBorder="1" applyAlignment="1">
      <alignment vertical="center"/>
    </xf>
    <xf numFmtId="169" fontId="43" fillId="22" borderId="45" xfId="0" applyNumberFormat="1" applyFont="1" applyFill="1" applyBorder="1" applyAlignment="1">
      <alignment horizontal="center" vertical="center"/>
    </xf>
    <xf numFmtId="0" fontId="16" fillId="23" borderId="45" xfId="0" applyFont="1" applyFill="1" applyBorder="1" applyAlignment="1">
      <alignment horizontal="center" vertical="center"/>
    </xf>
    <xf numFmtId="166" fontId="16" fillId="23" borderId="45" xfId="0" applyNumberFormat="1" applyFont="1" applyFill="1" applyBorder="1" applyAlignment="1">
      <alignment horizontal="center" vertical="center"/>
    </xf>
    <xf numFmtId="0" fontId="47" fillId="0" borderId="45" xfId="0" applyFont="1" applyFill="1" applyBorder="1" applyAlignment="1">
      <alignment horizontal="center" vertical="center" wrapText="1"/>
    </xf>
    <xf numFmtId="0" fontId="50" fillId="0" borderId="0" xfId="0" applyFont="1"/>
    <xf numFmtId="0" fontId="50" fillId="0" borderId="56" xfId="0" applyFont="1" applyBorder="1"/>
    <xf numFmtId="0" fontId="50" fillId="0" borderId="57" xfId="0" applyFont="1" applyBorder="1"/>
    <xf numFmtId="166" fontId="17" fillId="23" borderId="49" xfId="0" applyNumberFormat="1" applyFont="1" applyFill="1" applyBorder="1" applyAlignment="1">
      <alignment horizontal="center" vertical="center"/>
    </xf>
    <xf numFmtId="0" fontId="50" fillId="0" borderId="58" xfId="0" applyFont="1" applyBorder="1"/>
    <xf numFmtId="0" fontId="50" fillId="0" borderId="65" xfId="0" applyFont="1" applyBorder="1"/>
    <xf numFmtId="0" fontId="50" fillId="0" borderId="66" xfId="0" applyFont="1" applyBorder="1"/>
    <xf numFmtId="0" fontId="50" fillId="0" borderId="69" xfId="0" applyFont="1" applyBorder="1"/>
    <xf numFmtId="0" fontId="50" fillId="0" borderId="71" xfId="0" applyFont="1" applyBorder="1"/>
    <xf numFmtId="0" fontId="50" fillId="0" borderId="72" xfId="0" applyFont="1" applyBorder="1"/>
    <xf numFmtId="0" fontId="50" fillId="0" borderId="73" xfId="0" applyFont="1" applyBorder="1"/>
    <xf numFmtId="0" fontId="50" fillId="0" borderId="68" xfId="0" applyFont="1" applyBorder="1"/>
    <xf numFmtId="4" fontId="37" fillId="0" borderId="45" xfId="0" quotePrefix="1" applyNumberFormat="1" applyFont="1" applyFill="1" applyBorder="1" applyAlignment="1">
      <alignment horizontal="center" vertical="center"/>
    </xf>
    <xf numFmtId="0" fontId="16" fillId="23" borderId="46" xfId="0" applyFont="1" applyFill="1" applyBorder="1" applyAlignment="1">
      <alignment horizontal="center" vertical="center"/>
    </xf>
    <xf numFmtId="2" fontId="16" fillId="23" borderId="46" xfId="0" applyNumberFormat="1" applyFont="1" applyFill="1" applyBorder="1" applyAlignment="1">
      <alignment horizontal="center" vertical="center"/>
    </xf>
    <xf numFmtId="166" fontId="16" fillId="23" borderId="46" xfId="0" applyNumberFormat="1" applyFont="1" applyFill="1" applyBorder="1" applyAlignment="1">
      <alignment horizontal="center" vertical="center"/>
    </xf>
    <xf numFmtId="0" fontId="43" fillId="22" borderId="45" xfId="0" quotePrefix="1" applyFont="1" applyFill="1" applyBorder="1" applyAlignment="1">
      <alignment horizontal="center" vertical="center"/>
    </xf>
    <xf numFmtId="0" fontId="43" fillId="21" borderId="45" xfId="0" quotePrefix="1" applyFont="1" applyFill="1" applyBorder="1" applyAlignment="1">
      <alignment horizontal="center" vertical="center"/>
    </xf>
    <xf numFmtId="0" fontId="43" fillId="0" borderId="45" xfId="0" quotePrefix="1" applyFont="1" applyFill="1" applyBorder="1" applyAlignment="1">
      <alignment horizontal="center" vertical="center"/>
    </xf>
    <xf numFmtId="4" fontId="43" fillId="0" borderId="45" xfId="0" applyNumberFormat="1" applyFont="1" applyFill="1" applyBorder="1" applyAlignment="1">
      <alignment horizontal="center" vertical="center"/>
    </xf>
    <xf numFmtId="169" fontId="43" fillId="0" borderId="45" xfId="0" applyNumberFormat="1" applyFont="1" applyFill="1" applyBorder="1" applyAlignment="1">
      <alignment horizontal="center" vertical="center"/>
    </xf>
    <xf numFmtId="0" fontId="43" fillId="0" borderId="45" xfId="0" applyFont="1" applyFill="1" applyBorder="1" applyAlignment="1">
      <alignment vertical="center"/>
    </xf>
    <xf numFmtId="0" fontId="51" fillId="0" borderId="0" xfId="0" applyFont="1" applyFill="1" applyAlignment="1">
      <alignment horizontal="center" vertical="center"/>
    </xf>
    <xf numFmtId="169" fontId="37" fillId="0" borderId="45" xfId="0" applyNumberFormat="1" applyFont="1" applyFill="1" applyBorder="1" applyAlignment="1">
      <alignment horizontal="center" vertical="center"/>
    </xf>
    <xf numFmtId="0" fontId="37" fillId="0" borderId="75" xfId="0" applyFont="1" applyFill="1" applyBorder="1" applyAlignment="1">
      <alignment horizontal="center" vertical="center"/>
    </xf>
    <xf numFmtId="179" fontId="37" fillId="0" borderId="75" xfId="0" applyNumberFormat="1" applyFont="1" applyFill="1" applyBorder="1" applyAlignment="1">
      <alignment horizontal="right" vertical="center" indent="1"/>
    </xf>
    <xf numFmtId="0" fontId="50" fillId="0" borderId="74" xfId="0" applyFont="1" applyFill="1" applyBorder="1"/>
    <xf numFmtId="0" fontId="50" fillId="0" borderId="71" xfId="0" applyFont="1" applyFill="1" applyBorder="1"/>
    <xf numFmtId="0" fontId="49" fillId="0" borderId="0" xfId="0" applyFont="1" applyFill="1" applyBorder="1" applyAlignment="1">
      <alignment horizontal="center" vertical="center" wrapText="1"/>
    </xf>
    <xf numFmtId="166" fontId="17" fillId="0" borderId="0" xfId="0" applyNumberFormat="1" applyFont="1" applyFill="1" applyBorder="1" applyAlignment="1">
      <alignment horizontal="center" vertical="center"/>
    </xf>
    <xf numFmtId="42" fontId="49" fillId="0" borderId="0" xfId="217" applyFont="1" applyFill="1" applyBorder="1" applyAlignment="1">
      <alignment horizontal="right" indent="1"/>
    </xf>
    <xf numFmtId="0" fontId="39" fillId="0" borderId="0" xfId="0" applyFont="1" applyFill="1"/>
    <xf numFmtId="169" fontId="37" fillId="0" borderId="45" xfId="0" applyNumberFormat="1" applyFont="1" applyFill="1" applyBorder="1" applyAlignment="1">
      <alignment horizontal="center" vertical="center"/>
    </xf>
    <xf numFmtId="0" fontId="43" fillId="21" borderId="45" xfId="0" applyFont="1" applyFill="1" applyBorder="1" applyAlignment="1">
      <alignment vertical="center"/>
    </xf>
    <xf numFmtId="166" fontId="43" fillId="0" borderId="45" xfId="0" applyNumberFormat="1" applyFont="1" applyFill="1" applyBorder="1" applyAlignment="1">
      <alignment horizontal="center" vertical="center"/>
    </xf>
    <xf numFmtId="0" fontId="16" fillId="23" borderId="16" xfId="0" applyFont="1" applyFill="1" applyBorder="1" applyAlignment="1">
      <alignment horizontal="left" vertical="center"/>
    </xf>
    <xf numFmtId="0" fontId="16" fillId="23" borderId="17" xfId="0" applyFont="1" applyFill="1" applyBorder="1" applyAlignment="1">
      <alignment horizontal="left" vertical="center"/>
    </xf>
    <xf numFmtId="169" fontId="37" fillId="0" borderId="79" xfId="0" applyNumberFormat="1" applyFont="1" applyFill="1" applyBorder="1" applyAlignment="1">
      <alignment horizontal="center" vertical="center"/>
    </xf>
    <xf numFmtId="169" fontId="37" fillId="0" borderId="87" xfId="0" applyNumberFormat="1" applyFont="1" applyFill="1" applyBorder="1" applyAlignment="1">
      <alignment horizontal="center" vertical="center"/>
    </xf>
    <xf numFmtId="169" fontId="37" fillId="0" borderId="88" xfId="0" applyNumberFormat="1" applyFont="1" applyFill="1" applyBorder="1" applyAlignment="1">
      <alignment horizontal="center" vertical="center"/>
    </xf>
    <xf numFmtId="0" fontId="43" fillId="21" borderId="89" xfId="0" quotePrefix="1" applyFont="1" applyFill="1" applyBorder="1" applyAlignment="1">
      <alignment horizontal="center" vertical="center"/>
    </xf>
    <xf numFmtId="0" fontId="43" fillId="21" borderId="89" xfId="0" applyFont="1" applyFill="1" applyBorder="1" applyAlignment="1">
      <alignment vertical="center"/>
    </xf>
    <xf numFmtId="180" fontId="48" fillId="21" borderId="90" xfId="222" applyNumberFormat="1" applyFont="1" applyFill="1" applyBorder="1" applyAlignment="1">
      <alignment horizontal="center" vertical="center"/>
    </xf>
    <xf numFmtId="180" fontId="48" fillId="21" borderId="91" xfId="222" applyNumberFormat="1" applyFont="1" applyFill="1" applyBorder="1" applyAlignment="1">
      <alignment horizontal="center" vertical="center"/>
    </xf>
    <xf numFmtId="180" fontId="48" fillId="21" borderId="92" xfId="222" applyNumberFormat="1" applyFont="1" applyFill="1" applyBorder="1" applyAlignment="1">
      <alignment horizontal="center" vertical="center"/>
    </xf>
    <xf numFmtId="0" fontId="43" fillId="21" borderId="90" xfId="0" applyFont="1" applyFill="1" applyBorder="1" applyAlignment="1">
      <alignment vertical="center"/>
    </xf>
    <xf numFmtId="0" fontId="43" fillId="21" borderId="91" xfId="0" applyFont="1" applyFill="1" applyBorder="1" applyAlignment="1">
      <alignment vertical="center"/>
    </xf>
    <xf numFmtId="0" fontId="43" fillId="21" borderId="92" xfId="0" applyFont="1" applyFill="1" applyBorder="1" applyAlignment="1">
      <alignment vertical="center"/>
    </xf>
    <xf numFmtId="4" fontId="43" fillId="0" borderId="45" xfId="0" applyNumberFormat="1" applyFont="1" applyFill="1" applyBorder="1" applyAlignment="1">
      <alignment vertical="center"/>
    </xf>
    <xf numFmtId="0" fontId="39" fillId="0" borderId="0" xfId="0" applyFont="1" applyFill="1" applyBorder="1" applyAlignment="1">
      <alignment vertical="top"/>
    </xf>
    <xf numFmtId="0" fontId="49" fillId="0" borderId="60" xfId="0" applyFont="1" applyBorder="1"/>
    <xf numFmtId="9" fontId="49" fillId="0" borderId="61" xfId="0" applyNumberFormat="1" applyFont="1" applyBorder="1" applyAlignment="1">
      <alignment horizontal="right" vertical="center"/>
    </xf>
    <xf numFmtId="174" fontId="49" fillId="0" borderId="45" xfId="0" applyNumberFormat="1" applyFont="1" applyBorder="1" applyAlignment="1">
      <alignment vertical="center"/>
    </xf>
    <xf numFmtId="0" fontId="49" fillId="0" borderId="62" xfId="0" applyFont="1" applyBorder="1" applyAlignment="1">
      <alignment horizontal="left" vertical="center"/>
    </xf>
    <xf numFmtId="0" fontId="49" fillId="0" borderId="63" xfId="0" applyFont="1" applyBorder="1"/>
    <xf numFmtId="9" fontId="49" fillId="0" borderId="64" xfId="0" applyNumberFormat="1" applyFont="1" applyBorder="1" applyAlignment="1">
      <alignment horizontal="right" vertical="center"/>
    </xf>
    <xf numFmtId="9" fontId="49" fillId="0" borderId="45" xfId="0" applyNumberFormat="1" applyFont="1" applyBorder="1" applyAlignment="1">
      <alignment vertical="center"/>
    </xf>
    <xf numFmtId="0" fontId="49" fillId="0" borderId="67" xfId="0" applyFont="1" applyBorder="1" applyAlignment="1">
      <alignment horizontal="left" vertical="center"/>
    </xf>
    <xf numFmtId="0" fontId="49" fillId="0" borderId="59" xfId="0" applyFont="1" applyBorder="1"/>
    <xf numFmtId="9" fontId="49" fillId="0" borderId="68" xfId="0" applyNumberFormat="1" applyFont="1" applyBorder="1" applyAlignment="1">
      <alignment horizontal="right" vertical="center"/>
    </xf>
    <xf numFmtId="0" fontId="49" fillId="0" borderId="54" xfId="0" applyFont="1" applyBorder="1" applyAlignment="1">
      <alignment horizontal="left" vertical="center"/>
    </xf>
    <xf numFmtId="0" fontId="49" fillId="0" borderId="40" xfId="0" applyFont="1" applyBorder="1"/>
    <xf numFmtId="9" fontId="49" fillId="0" borderId="70" xfId="0" applyNumberFormat="1" applyFont="1" applyBorder="1" applyAlignment="1">
      <alignment horizontal="right" vertical="center"/>
    </xf>
    <xf numFmtId="0" fontId="49" fillId="0" borderId="52" xfId="0" applyFont="1" applyBorder="1"/>
    <xf numFmtId="0" fontId="49" fillId="0" borderId="62" xfId="0" applyFont="1" applyBorder="1"/>
    <xf numFmtId="0" fontId="49" fillId="0" borderId="67" xfId="0" applyFont="1" applyBorder="1"/>
    <xf numFmtId="0" fontId="49" fillId="0" borderId="54" xfId="0" applyFont="1" applyBorder="1"/>
    <xf numFmtId="0" fontId="49" fillId="0" borderId="0" xfId="0" applyFont="1" applyFill="1" applyBorder="1" applyAlignment="1">
      <alignment vertical="top"/>
    </xf>
    <xf numFmtId="0" fontId="40" fillId="23" borderId="45" xfId="0" applyFont="1" applyFill="1" applyBorder="1" applyAlignment="1">
      <alignment horizontal="center" vertical="center"/>
    </xf>
    <xf numFmtId="169" fontId="37" fillId="0" borderId="75" xfId="0" applyNumberFormat="1" applyFont="1" applyFill="1" applyBorder="1" applyAlignment="1">
      <alignment horizontal="center" vertical="center"/>
    </xf>
    <xf numFmtId="169" fontId="43" fillId="22" borderId="45" xfId="0" applyNumberFormat="1" applyFont="1" applyFill="1" applyBorder="1" applyAlignment="1">
      <alignment horizontal="center" vertical="center"/>
    </xf>
    <xf numFmtId="169" fontId="37" fillId="0" borderId="45" xfId="0" applyNumberFormat="1" applyFont="1" applyFill="1" applyBorder="1" applyAlignment="1">
      <alignment horizontal="center" vertical="center"/>
    </xf>
    <xf numFmtId="169" fontId="37" fillId="0" borderId="45" xfId="0" applyNumberFormat="1" applyFont="1" applyFill="1" applyBorder="1" applyAlignment="1">
      <alignment horizontal="center" vertical="center"/>
    </xf>
    <xf numFmtId="179" fontId="37" fillId="0" borderId="82" xfId="0" applyNumberFormat="1" applyFont="1" applyFill="1" applyBorder="1" applyAlignment="1">
      <alignment horizontal="right" vertical="center" indent="1"/>
    </xf>
    <xf numFmtId="4" fontId="37" fillId="0" borderId="45" xfId="0" applyNumberFormat="1" applyFont="1" applyFill="1" applyBorder="1" applyAlignment="1">
      <alignment horizontal="right" vertical="center" indent="1"/>
    </xf>
    <xf numFmtId="0" fontId="2" fillId="23" borderId="45" xfId="0" applyFont="1" applyFill="1" applyBorder="1" applyAlignment="1">
      <alignment horizontal="center"/>
    </xf>
    <xf numFmtId="2" fontId="40" fillId="23" borderId="45" xfId="0" applyNumberFormat="1" applyFont="1" applyFill="1" applyBorder="1" applyAlignment="1">
      <alignment horizontal="center" vertical="center"/>
    </xf>
    <xf numFmtId="166" fontId="40" fillId="23" borderId="45" xfId="0" applyNumberFormat="1" applyFont="1" applyFill="1" applyBorder="1" applyAlignment="1">
      <alignment horizontal="center" vertical="center"/>
    </xf>
    <xf numFmtId="0" fontId="2" fillId="0" borderId="0" xfId="0" applyFont="1"/>
    <xf numFmtId="166" fontId="53" fillId="23" borderId="49" xfId="0" applyNumberFormat="1" applyFont="1" applyFill="1" applyBorder="1" applyAlignment="1">
      <alignment horizontal="center" vertical="center"/>
    </xf>
    <xf numFmtId="9" fontId="53" fillId="0" borderId="61" xfId="0" applyNumberFormat="1" applyFont="1" applyBorder="1" applyAlignment="1">
      <alignment horizontal="right" vertical="center"/>
    </xf>
    <xf numFmtId="174" fontId="53" fillId="0" borderId="45" xfId="0" applyNumberFormat="1" applyFont="1" applyBorder="1" applyAlignment="1">
      <alignment vertical="center"/>
    </xf>
    <xf numFmtId="9" fontId="53" fillId="0" borderId="64" xfId="0" applyNumberFormat="1" applyFont="1" applyBorder="1" applyAlignment="1">
      <alignment horizontal="right" vertical="center"/>
    </xf>
    <xf numFmtId="9" fontId="53" fillId="0" borderId="45" xfId="0" applyNumberFormat="1" applyFont="1" applyBorder="1" applyAlignment="1">
      <alignment vertical="center"/>
    </xf>
    <xf numFmtId="9" fontId="53" fillId="0" borderId="68" xfId="0" applyNumberFormat="1" applyFont="1" applyBorder="1" applyAlignment="1">
      <alignment horizontal="right" vertical="center"/>
    </xf>
    <xf numFmtId="9" fontId="53" fillId="0" borderId="70" xfId="0" applyNumberFormat="1" applyFont="1" applyBorder="1" applyAlignment="1">
      <alignment horizontal="right" vertical="center"/>
    </xf>
    <xf numFmtId="0" fontId="2" fillId="0" borderId="74" xfId="0" applyFont="1" applyBorder="1"/>
    <xf numFmtId="0" fontId="53" fillId="0" borderId="0" xfId="0" applyFont="1" applyFill="1" applyBorder="1" applyAlignment="1">
      <alignment vertical="top"/>
    </xf>
    <xf numFmtId="0" fontId="2" fillId="0" borderId="0" xfId="0" applyFont="1" applyFill="1" applyBorder="1" applyAlignment="1">
      <alignment vertical="top"/>
    </xf>
    <xf numFmtId="0" fontId="40" fillId="23" borderId="45" xfId="0" applyFont="1" applyFill="1" applyBorder="1" applyAlignment="1">
      <alignment horizontal="left" vertical="center"/>
    </xf>
    <xf numFmtId="169" fontId="37" fillId="0" borderId="45" xfId="0" applyNumberFormat="1" applyFont="1" applyFill="1" applyBorder="1" applyAlignment="1">
      <alignment horizontal="center" vertical="center"/>
    </xf>
    <xf numFmtId="169" fontId="37" fillId="0" borderId="45" xfId="0" applyNumberFormat="1" applyFont="1" applyFill="1" applyBorder="1" applyAlignment="1">
      <alignment horizontal="center" vertical="center"/>
    </xf>
    <xf numFmtId="169" fontId="37" fillId="0" borderId="75" xfId="0" applyNumberFormat="1" applyFont="1" applyFill="1" applyBorder="1" applyAlignment="1">
      <alignment horizontal="center" vertical="center"/>
    </xf>
    <xf numFmtId="169" fontId="37" fillId="0" borderId="45" xfId="0" applyNumberFormat="1" applyFont="1" applyFill="1" applyBorder="1" applyAlignment="1">
      <alignment horizontal="center" vertical="center"/>
    </xf>
    <xf numFmtId="0" fontId="45" fillId="0" borderId="0" xfId="0" applyFont="1" applyAlignment="1">
      <alignment vertical="center"/>
    </xf>
    <xf numFmtId="0" fontId="45" fillId="0" borderId="56" xfId="0" applyFont="1" applyBorder="1" applyAlignment="1">
      <alignment vertical="center"/>
    </xf>
    <xf numFmtId="0" fontId="45" fillId="0" borderId="57" xfId="0" applyFont="1" applyBorder="1" applyAlignment="1">
      <alignment vertical="center"/>
    </xf>
    <xf numFmtId="0" fontId="45" fillId="0" borderId="59" xfId="0" applyFont="1" applyBorder="1" applyAlignment="1">
      <alignment vertical="center"/>
    </xf>
    <xf numFmtId="0" fontId="45" fillId="0" borderId="58" xfId="0" applyFont="1" applyBorder="1" applyAlignment="1">
      <alignment vertical="center"/>
    </xf>
    <xf numFmtId="0" fontId="53" fillId="0" borderId="52" xfId="0" applyFont="1" applyBorder="1" applyAlignment="1">
      <alignment vertical="center"/>
    </xf>
    <xf numFmtId="0" fontId="53" fillId="0" borderId="60" xfId="0" applyFont="1" applyBorder="1" applyAlignment="1">
      <alignment vertical="center"/>
    </xf>
    <xf numFmtId="0" fontId="53" fillId="0" borderId="62" xfId="0" applyFont="1" applyBorder="1" applyAlignment="1">
      <alignment vertical="center"/>
    </xf>
    <xf numFmtId="0" fontId="53" fillId="0" borderId="63" xfId="0" applyFont="1" applyBorder="1" applyAlignment="1">
      <alignment vertical="center"/>
    </xf>
    <xf numFmtId="0" fontId="45" fillId="0" borderId="65" xfId="0" applyFont="1" applyBorder="1" applyAlignment="1">
      <alignment vertical="center"/>
    </xf>
    <xf numFmtId="0" fontId="45" fillId="0" borderId="66" xfId="0" applyFont="1" applyBorder="1" applyAlignment="1">
      <alignment vertical="center"/>
    </xf>
    <xf numFmtId="0" fontId="53" fillId="0" borderId="67" xfId="0" applyFont="1" applyBorder="1" applyAlignment="1">
      <alignment vertical="center"/>
    </xf>
    <xf numFmtId="0" fontId="53" fillId="0" borderId="59" xfId="0" applyFont="1" applyBorder="1" applyAlignment="1">
      <alignment vertical="center"/>
    </xf>
    <xf numFmtId="0" fontId="45" fillId="0" borderId="69" xfId="0" applyFont="1" applyBorder="1" applyAlignment="1">
      <alignment vertical="center"/>
    </xf>
    <xf numFmtId="0" fontId="53" fillId="0" borderId="54" xfId="0" applyFont="1" applyBorder="1" applyAlignment="1">
      <alignment vertical="center"/>
    </xf>
    <xf numFmtId="0" fontId="53" fillId="0" borderId="40" xfId="0" applyFont="1" applyBorder="1" applyAlignment="1">
      <alignment vertical="center"/>
    </xf>
    <xf numFmtId="0" fontId="45" fillId="0" borderId="71" xfId="0" applyFont="1" applyBorder="1" applyAlignment="1">
      <alignment vertical="center"/>
    </xf>
    <xf numFmtId="0" fontId="45" fillId="0" borderId="72" xfId="0" applyFont="1" applyBorder="1" applyAlignment="1">
      <alignment vertical="center"/>
    </xf>
    <xf numFmtId="0" fontId="45" fillId="0" borderId="73" xfId="0" applyFont="1" applyBorder="1" applyAlignment="1">
      <alignment vertical="center"/>
    </xf>
    <xf numFmtId="0" fontId="45" fillId="0" borderId="68" xfId="0" applyFont="1" applyBorder="1" applyAlignment="1">
      <alignment vertical="center"/>
    </xf>
    <xf numFmtId="0" fontId="53" fillId="21" borderId="45" xfId="0" quotePrefix="1" applyFont="1" applyFill="1" applyBorder="1" applyAlignment="1">
      <alignment horizontal="center" vertical="center"/>
    </xf>
    <xf numFmtId="0" fontId="53" fillId="21" borderId="45" xfId="0" applyFont="1" applyFill="1" applyBorder="1" applyAlignment="1">
      <alignment vertical="center"/>
    </xf>
    <xf numFmtId="4" fontId="45" fillId="0" borderId="75" xfId="0" quotePrefix="1" applyNumberFormat="1" applyFont="1" applyFill="1" applyBorder="1" applyAlignment="1">
      <alignment horizontal="center" vertical="center"/>
    </xf>
    <xf numFmtId="0" fontId="45" fillId="0" borderId="75" xfId="0" applyFont="1" applyFill="1" applyBorder="1" applyAlignment="1">
      <alignment horizontal="center" vertical="center"/>
    </xf>
    <xf numFmtId="179" fontId="45" fillId="0" borderId="75" xfId="0" applyNumberFormat="1" applyFont="1" applyFill="1" applyBorder="1" applyAlignment="1">
      <alignment horizontal="right" vertical="center" indent="1"/>
    </xf>
    <xf numFmtId="169" fontId="45" fillId="0" borderId="75" xfId="0" applyNumberFormat="1" applyFont="1" applyFill="1" applyBorder="1" applyAlignment="1">
      <alignment horizontal="center" vertical="center"/>
    </xf>
    <xf numFmtId="0" fontId="53" fillId="21" borderId="75" xfId="0" quotePrefix="1" applyFont="1" applyFill="1" applyBorder="1" applyAlignment="1">
      <alignment horizontal="center" vertical="center"/>
    </xf>
    <xf numFmtId="0" fontId="53" fillId="21" borderId="75" xfId="0" applyFont="1" applyFill="1" applyBorder="1" applyAlignment="1">
      <alignment vertical="center"/>
    </xf>
    <xf numFmtId="0" fontId="37" fillId="0" borderId="0" xfId="0" applyFont="1" applyAlignment="1">
      <alignment horizontal="center" vertical="center"/>
    </xf>
    <xf numFmtId="0" fontId="39" fillId="23" borderId="102" xfId="0" applyFont="1" applyFill="1" applyBorder="1" applyAlignment="1">
      <alignment horizontal="center"/>
    </xf>
    <xf numFmtId="0" fontId="16" fillId="23" borderId="102" xfId="0" applyFont="1" applyFill="1" applyBorder="1" applyAlignment="1">
      <alignment horizontal="center" vertical="center"/>
    </xf>
    <xf numFmtId="2" fontId="16" fillId="23" borderId="102" xfId="0" applyNumberFormat="1" applyFont="1" applyFill="1" applyBorder="1" applyAlignment="1">
      <alignment horizontal="center" vertical="center"/>
    </xf>
    <xf numFmtId="166" fontId="16" fillId="23" borderId="102" xfId="0" applyNumberFormat="1" applyFont="1" applyFill="1" applyBorder="1" applyAlignment="1">
      <alignment horizontal="center" vertical="center"/>
    </xf>
    <xf numFmtId="0" fontId="43" fillId="21" borderId="102" xfId="0" applyFont="1" applyFill="1" applyBorder="1" applyAlignment="1">
      <alignment horizontal="center" vertical="center"/>
    </xf>
    <xf numFmtId="0" fontId="43" fillId="21" borderId="102" xfId="0" applyFont="1" applyFill="1" applyBorder="1" applyAlignment="1">
      <alignment vertical="center"/>
    </xf>
    <xf numFmtId="4" fontId="37" fillId="0" borderId="0" xfId="0" applyNumberFormat="1" applyFont="1" applyAlignment="1">
      <alignment horizontal="center" vertical="center"/>
    </xf>
    <xf numFmtId="0" fontId="39" fillId="0" borderId="104" xfId="0" applyFont="1" applyBorder="1"/>
    <xf numFmtId="0" fontId="50" fillId="0" borderId="47" xfId="0" applyFont="1" applyBorder="1"/>
    <xf numFmtId="166" fontId="17" fillId="23" borderId="106" xfId="0" applyNumberFormat="1" applyFont="1" applyFill="1" applyBorder="1" applyAlignment="1">
      <alignment horizontal="center" vertical="center"/>
    </xf>
    <xf numFmtId="0" fontId="49" fillId="0" borderId="103" xfId="0" applyFont="1" applyBorder="1" applyAlignment="1">
      <alignment horizontal="left" vertical="center"/>
    </xf>
    <xf numFmtId="0" fontId="49" fillId="0" borderId="0" xfId="0" applyFont="1"/>
    <xf numFmtId="9" fontId="50" fillId="0" borderId="0" xfId="0" applyNumberFormat="1" applyFont="1" applyAlignment="1">
      <alignment horizontal="right" vertical="center"/>
    </xf>
    <xf numFmtId="9" fontId="50" fillId="0" borderId="0" xfId="0" applyNumberFormat="1" applyFont="1" applyAlignment="1">
      <alignment vertical="center"/>
    </xf>
    <xf numFmtId="3" fontId="50" fillId="0" borderId="0" xfId="0" applyNumberFormat="1" applyFont="1" applyAlignment="1">
      <alignment horizontal="right" vertical="center" indent="1"/>
    </xf>
    <xf numFmtId="0" fontId="4" fillId="23" borderId="102" xfId="0" applyFont="1" applyFill="1" applyBorder="1" applyAlignment="1">
      <alignment horizontal="center" vertical="center" wrapText="1"/>
    </xf>
    <xf numFmtId="0" fontId="57" fillId="0" borderId="0" xfId="0" applyFont="1" applyAlignment="1">
      <alignment vertical="center" wrapText="1"/>
    </xf>
    <xf numFmtId="0" fontId="58" fillId="23" borderId="103" xfId="0" applyFont="1" applyFill="1" applyBorder="1" applyAlignment="1">
      <alignment horizontal="center" vertical="center" wrapText="1"/>
    </xf>
    <xf numFmtId="0" fontId="57" fillId="0" borderId="102" xfId="0" applyFont="1" applyBorder="1" applyAlignment="1">
      <alignment horizontal="center" vertical="center" wrapText="1"/>
    </xf>
    <xf numFmtId="0" fontId="57" fillId="0" borderId="102" xfId="0" applyFont="1" applyBorder="1" applyAlignment="1">
      <alignment horizontal="left" vertical="center" wrapText="1"/>
    </xf>
    <xf numFmtId="2" fontId="57" fillId="0" borderId="102" xfId="0" applyNumberFormat="1" applyFont="1" applyBorder="1" applyAlignment="1">
      <alignment horizontal="center" vertical="center" wrapText="1"/>
    </xf>
    <xf numFmtId="170" fontId="57" fillId="0" borderId="102" xfId="212" applyNumberFormat="1" applyFont="1" applyBorder="1" applyAlignment="1">
      <alignment vertical="center" wrapText="1"/>
    </xf>
    <xf numFmtId="0" fontId="57" fillId="0" borderId="102" xfId="0" applyFont="1" applyBorder="1" applyAlignment="1">
      <alignment vertical="center" wrapText="1"/>
    </xf>
    <xf numFmtId="0" fontId="58" fillId="0" borderId="0" xfId="0" applyFont="1" applyAlignment="1">
      <alignment horizontal="center" vertical="center" wrapText="1"/>
    </xf>
    <xf numFmtId="0" fontId="58" fillId="23" borderId="102" xfId="0" applyFont="1" applyFill="1" applyBorder="1" applyAlignment="1">
      <alignment horizontal="center" vertical="center" wrapText="1"/>
    </xf>
    <xf numFmtId="171" fontId="57" fillId="0" borderId="0" xfId="0" applyNumberFormat="1" applyFont="1" applyAlignment="1">
      <alignment vertical="center" wrapText="1"/>
    </xf>
    <xf numFmtId="165" fontId="57" fillId="0" borderId="0" xfId="228" applyFont="1" applyAlignment="1">
      <alignment vertical="center" wrapText="1"/>
    </xf>
    <xf numFmtId="0" fontId="57" fillId="0" borderId="0" xfId="0" applyFont="1" applyAlignment="1">
      <alignment horizontal="left" vertical="center" wrapText="1"/>
    </xf>
    <xf numFmtId="0" fontId="4" fillId="0" borderId="0" xfId="0" applyFont="1" applyAlignment="1">
      <alignment vertical="center" wrapText="1"/>
    </xf>
    <xf numFmtId="0" fontId="50" fillId="0" borderId="0" xfId="0" applyFont="1" applyAlignment="1">
      <alignment horizontal="center"/>
    </xf>
    <xf numFmtId="0" fontId="50" fillId="0" borderId="0" xfId="0" applyFont="1" applyAlignment="1">
      <alignment vertical="top"/>
    </xf>
    <xf numFmtId="0" fontId="39" fillId="0" borderId="0" xfId="0" applyFont="1" applyAlignment="1">
      <alignment vertical="top"/>
    </xf>
    <xf numFmtId="0" fontId="16" fillId="23" borderId="109" xfId="0" applyFont="1" applyFill="1" applyBorder="1" applyAlignment="1">
      <alignment horizontal="left" vertical="center"/>
    </xf>
    <xf numFmtId="0" fontId="16" fillId="23" borderId="102" xfId="0" applyFont="1" applyFill="1" applyBorder="1" applyAlignment="1">
      <alignment horizontal="left" vertical="center"/>
    </xf>
    <xf numFmtId="0" fontId="43" fillId="0" borderId="0" xfId="0" applyFont="1" applyAlignment="1">
      <alignment horizontal="center" vertical="center"/>
    </xf>
    <xf numFmtId="169" fontId="37" fillId="0" borderId="0" xfId="0" applyNumberFormat="1" applyFont="1" applyAlignment="1">
      <alignment horizontal="center" vertical="center"/>
    </xf>
    <xf numFmtId="3" fontId="59" fillId="0" borderId="102" xfId="0" applyNumberFormat="1" applyFont="1" applyBorder="1" applyAlignment="1">
      <alignment horizontal="center" vertical="center"/>
    </xf>
    <xf numFmtId="0" fontId="59" fillId="0" borderId="102" xfId="0" applyFont="1" applyBorder="1" applyAlignment="1">
      <alignment horizontal="center" vertical="center"/>
    </xf>
    <xf numFmtId="179" fontId="59" fillId="0" borderId="102" xfId="0" applyNumberFormat="1" applyFont="1" applyBorder="1" applyAlignment="1">
      <alignment horizontal="right" vertical="center" indent="1"/>
    </xf>
    <xf numFmtId="169" fontId="59" fillId="0" borderId="102" xfId="0" applyNumberFormat="1" applyFont="1" applyBorder="1" applyAlignment="1">
      <alignment horizontal="center" vertical="center"/>
    </xf>
    <xf numFmtId="166" fontId="60" fillId="23" borderId="106" xfId="0" applyNumberFormat="1" applyFont="1" applyFill="1" applyBorder="1" applyAlignment="1">
      <alignment horizontal="center" vertical="center"/>
    </xf>
    <xf numFmtId="0" fontId="62" fillId="0" borderId="0" xfId="0" applyFont="1"/>
    <xf numFmtId="0" fontId="60" fillId="0" borderId="53" xfId="0" applyFont="1" applyBorder="1" applyAlignment="1">
      <alignment vertical="center" wrapText="1"/>
    </xf>
    <xf numFmtId="0" fontId="60" fillId="0" borderId="0" xfId="0" applyFont="1" applyAlignment="1">
      <alignment vertical="center" wrapText="1"/>
    </xf>
    <xf numFmtId="0" fontId="63" fillId="0" borderId="0" xfId="0" applyFont="1"/>
    <xf numFmtId="0" fontId="64" fillId="0" borderId="0" xfId="0" applyFont="1"/>
    <xf numFmtId="9" fontId="63" fillId="0" borderId="0" xfId="0" applyNumberFormat="1" applyFont="1" applyAlignment="1">
      <alignment horizontal="right" vertical="center"/>
    </xf>
    <xf numFmtId="9" fontId="63" fillId="0" borderId="0" xfId="0" applyNumberFormat="1" applyFont="1" applyAlignment="1">
      <alignment vertical="center"/>
    </xf>
    <xf numFmtId="3" fontId="63" fillId="0" borderId="0" xfId="0" applyNumberFormat="1" applyFont="1" applyAlignment="1">
      <alignment horizontal="right" vertical="center" indent="1"/>
    </xf>
    <xf numFmtId="0" fontId="65" fillId="0" borderId="102" xfId="0" applyFont="1" applyBorder="1" applyAlignment="1">
      <alignment horizontal="center" vertical="center" wrapText="1"/>
    </xf>
    <xf numFmtId="0" fontId="59" fillId="0" borderId="110" xfId="0" applyFont="1" applyBorder="1" applyAlignment="1">
      <alignment horizontal="center" vertical="center"/>
    </xf>
    <xf numFmtId="179" fontId="59" fillId="0" borderId="110" xfId="0" applyNumberFormat="1" applyFont="1" applyBorder="1" applyAlignment="1">
      <alignment horizontal="right" vertical="center" indent="1"/>
    </xf>
    <xf numFmtId="169" fontId="59" fillId="0" borderId="110" xfId="0" applyNumberFormat="1" applyFont="1" applyBorder="1" applyAlignment="1">
      <alignment horizontal="center" vertical="center"/>
    </xf>
    <xf numFmtId="4" fontId="59" fillId="0" borderId="110" xfId="0" applyNumberFormat="1" applyFont="1" applyBorder="1" applyAlignment="1">
      <alignment horizontal="center" vertical="center"/>
    </xf>
    <xf numFmtId="4" fontId="59" fillId="0" borderId="102" xfId="0" applyNumberFormat="1" applyFont="1" applyBorder="1" applyAlignment="1">
      <alignment horizontal="center" vertical="center"/>
    </xf>
    <xf numFmtId="169" fontId="37" fillId="0" borderId="45" xfId="0" applyNumberFormat="1" applyFont="1" applyFill="1" applyBorder="1" applyAlignment="1">
      <alignment horizontal="center" vertical="center"/>
    </xf>
    <xf numFmtId="169" fontId="45" fillId="0" borderId="75" xfId="0" applyNumberFormat="1" applyFont="1" applyFill="1" applyBorder="1" applyAlignment="1">
      <alignment horizontal="center" vertical="center"/>
    </xf>
    <xf numFmtId="4" fontId="67" fillId="0" borderId="75" xfId="0" applyNumberFormat="1" applyFont="1" applyFill="1" applyBorder="1" applyAlignment="1">
      <alignment horizontal="right" vertical="center" indent="1"/>
    </xf>
    <xf numFmtId="169" fontId="45" fillId="0" borderId="75" xfId="0" applyNumberFormat="1" applyFont="1" applyFill="1" applyBorder="1" applyAlignment="1">
      <alignment horizontal="center" vertical="center"/>
    </xf>
    <xf numFmtId="4" fontId="45" fillId="0" borderId="75" xfId="0" applyNumberFormat="1" applyFont="1" applyFill="1" applyBorder="1" applyAlignment="1">
      <alignment horizontal="right" vertical="center" indent="1"/>
    </xf>
    <xf numFmtId="166" fontId="60" fillId="0" borderId="0" xfId="0" applyNumberFormat="1" applyFont="1" applyAlignment="1">
      <alignment vertical="center" wrapText="1"/>
    </xf>
    <xf numFmtId="10" fontId="61" fillId="0" borderId="110" xfId="0" applyNumberFormat="1" applyFont="1" applyBorder="1" applyAlignment="1">
      <alignment vertical="center"/>
    </xf>
    <xf numFmtId="9" fontId="61" fillId="0" borderId="110" xfId="0" applyNumberFormat="1" applyFont="1" applyBorder="1" applyAlignment="1">
      <alignment vertical="center"/>
    </xf>
    <xf numFmtId="0" fontId="15" fillId="18" borderId="41" xfId="0" applyFont="1" applyFill="1" applyBorder="1" applyAlignment="1">
      <alignment horizontal="center" vertical="center"/>
    </xf>
    <xf numFmtId="0" fontId="15" fillId="18" borderId="27" xfId="0" applyFont="1" applyFill="1" applyBorder="1" applyAlignment="1">
      <alignment horizontal="center" vertical="center"/>
    </xf>
    <xf numFmtId="0" fontId="15" fillId="18" borderId="25" xfId="0" applyFont="1" applyFill="1" applyBorder="1" applyAlignment="1">
      <alignment horizontal="center" vertical="center"/>
    </xf>
    <xf numFmtId="0" fontId="6" fillId="18" borderId="43" xfId="0" applyFont="1" applyFill="1" applyBorder="1" applyAlignment="1">
      <alignment horizontal="center" vertical="center" wrapText="1"/>
    </xf>
    <xf numFmtId="0" fontId="6" fillId="18" borderId="14" xfId="0" applyFont="1" applyFill="1" applyBorder="1" applyAlignment="1">
      <alignment horizontal="center" vertical="center" wrapText="1"/>
    </xf>
    <xf numFmtId="0" fontId="5" fillId="18" borderId="0" xfId="0" applyFont="1" applyFill="1" applyBorder="1" applyAlignment="1">
      <alignment horizontal="center" vertical="center" wrapText="1"/>
    </xf>
    <xf numFmtId="0" fontId="7" fillId="18" borderId="0" xfId="0" applyFont="1" applyFill="1" applyBorder="1" applyAlignment="1">
      <alignment horizontal="center" vertical="center" wrapText="1"/>
    </xf>
    <xf numFmtId="0" fontId="7" fillId="18" borderId="28" xfId="0" applyFont="1" applyFill="1" applyBorder="1" applyAlignment="1">
      <alignment horizontal="center" vertical="center" wrapText="1"/>
    </xf>
    <xf numFmtId="0" fontId="4" fillId="18" borderId="27" xfId="0" applyFont="1" applyFill="1" applyBorder="1" applyAlignment="1">
      <alignment horizontal="left" vertical="center"/>
    </xf>
    <xf numFmtId="0" fontId="15" fillId="18" borderId="42" xfId="0" applyFont="1" applyFill="1" applyBorder="1" applyAlignment="1">
      <alignment horizontal="center" vertical="center"/>
    </xf>
    <xf numFmtId="0" fontId="15" fillId="18" borderId="11" xfId="0" applyFont="1" applyFill="1" applyBorder="1" applyAlignment="1">
      <alignment horizontal="center" vertical="center"/>
    </xf>
    <xf numFmtId="0" fontId="15" fillId="18" borderId="43" xfId="0" applyFont="1" applyFill="1" applyBorder="1" applyAlignment="1">
      <alignment horizontal="center" vertical="center"/>
    </xf>
    <xf numFmtId="0" fontId="4" fillId="18" borderId="25" xfId="0" applyFont="1" applyFill="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66" fillId="0" borderId="102" xfId="0" applyFont="1" applyBorder="1" applyAlignment="1">
      <alignment horizontal="left" vertical="center" wrapText="1" indent="2"/>
    </xf>
    <xf numFmtId="169" fontId="59" fillId="0" borderId="102" xfId="0" applyNumberFormat="1" applyFont="1" applyBorder="1" applyAlignment="1">
      <alignment horizontal="center" vertical="center"/>
    </xf>
    <xf numFmtId="0" fontId="39" fillId="20" borderId="0" xfId="0" applyFont="1" applyFill="1" applyAlignment="1">
      <alignment horizontal="center"/>
    </xf>
    <xf numFmtId="0" fontId="39" fillId="20" borderId="47" xfId="0" applyFont="1" applyFill="1" applyBorder="1" applyAlignment="1">
      <alignment horizontal="center"/>
    </xf>
    <xf numFmtId="0" fontId="40" fillId="23" borderId="102" xfId="0" applyFont="1" applyFill="1" applyBorder="1" applyAlignment="1">
      <alignment horizontal="center" vertical="center"/>
    </xf>
    <xf numFmtId="0" fontId="39" fillId="20" borderId="102" xfId="0" applyFont="1" applyFill="1" applyBorder="1" applyAlignment="1">
      <alignment horizontal="center"/>
    </xf>
    <xf numFmtId="0" fontId="16" fillId="20" borderId="103" xfId="0" applyFont="1" applyFill="1" applyBorder="1" applyAlignment="1">
      <alignment horizontal="center" vertical="center" wrapText="1"/>
    </xf>
    <xf numFmtId="0" fontId="16" fillId="20" borderId="104" xfId="0" applyFont="1" applyFill="1" applyBorder="1" applyAlignment="1">
      <alignment horizontal="center" vertical="center" wrapText="1"/>
    </xf>
    <xf numFmtId="0" fontId="16" fillId="20" borderId="105" xfId="0" applyFont="1" applyFill="1" applyBorder="1" applyAlignment="1">
      <alignment horizontal="center" vertical="center" wrapText="1"/>
    </xf>
    <xf numFmtId="0" fontId="16" fillId="20" borderId="53" xfId="0" applyFont="1" applyFill="1" applyBorder="1" applyAlignment="1">
      <alignment horizontal="center" vertical="center" wrapText="1"/>
    </xf>
    <xf numFmtId="0" fontId="16" fillId="20" borderId="0" xfId="0" applyFont="1" applyFill="1" applyAlignment="1">
      <alignment horizontal="center" vertical="center" wrapText="1"/>
    </xf>
    <xf numFmtId="0" fontId="16" fillId="20" borderId="47" xfId="0" applyFont="1" applyFill="1" applyBorder="1" applyAlignment="1">
      <alignment horizontal="center" vertical="center" wrapText="1"/>
    </xf>
    <xf numFmtId="0" fontId="16" fillId="20" borderId="54" xfId="0" applyFont="1" applyFill="1" applyBorder="1" applyAlignment="1">
      <alignment horizontal="center" vertical="center" wrapText="1"/>
    </xf>
    <xf numFmtId="0" fontId="16" fillId="20" borderId="40" xfId="0" applyFont="1" applyFill="1" applyBorder="1" applyAlignment="1">
      <alignment horizontal="center" vertical="center" wrapText="1"/>
    </xf>
    <xf numFmtId="0" fontId="16" fillId="20" borderId="44" xfId="0" applyFont="1" applyFill="1" applyBorder="1" applyAlignment="1">
      <alignment horizontal="center" vertical="center" wrapText="1"/>
    </xf>
    <xf numFmtId="0" fontId="2" fillId="20" borderId="102" xfId="0" applyFont="1" applyFill="1" applyBorder="1" applyAlignment="1">
      <alignment horizontal="left" vertical="center"/>
    </xf>
    <xf numFmtId="0" fontId="43" fillId="21" borderId="102" xfId="0" applyFont="1" applyFill="1" applyBorder="1" applyAlignment="1">
      <alignment vertical="center"/>
    </xf>
    <xf numFmtId="169" fontId="43" fillId="21" borderId="102" xfId="0" applyNumberFormat="1" applyFont="1" applyFill="1" applyBorder="1" applyAlignment="1">
      <alignment vertical="center"/>
    </xf>
    <xf numFmtId="0" fontId="39" fillId="20" borderId="106" xfId="0" applyFont="1" applyFill="1" applyBorder="1" applyAlignment="1">
      <alignment horizontal="center"/>
    </xf>
    <xf numFmtId="0" fontId="39" fillId="20" borderId="107" xfId="0" applyFont="1" applyFill="1" applyBorder="1" applyAlignment="1">
      <alignment horizontal="center"/>
    </xf>
    <xf numFmtId="0" fontId="39" fillId="20" borderId="108" xfId="0" applyFont="1" applyFill="1" applyBorder="1" applyAlignment="1">
      <alignment horizontal="center"/>
    </xf>
    <xf numFmtId="0" fontId="40" fillId="23" borderId="102" xfId="0" applyFont="1" applyFill="1" applyBorder="1" applyAlignment="1">
      <alignment horizontal="left"/>
    </xf>
    <xf numFmtId="0" fontId="46" fillId="23" borderId="102" xfId="0" applyFont="1" applyFill="1" applyBorder="1" applyAlignment="1">
      <alignment horizontal="center" vertical="center"/>
    </xf>
    <xf numFmtId="0" fontId="40" fillId="23" borderId="102" xfId="0" applyFont="1" applyFill="1" applyBorder="1" applyAlignment="1">
      <alignment horizontal="left" vertical="center" wrapText="1"/>
    </xf>
    <xf numFmtId="0" fontId="65" fillId="0" borderId="102" xfId="0" applyFont="1" applyBorder="1" applyAlignment="1">
      <alignment horizontal="left" vertical="center" wrapText="1" indent="1"/>
    </xf>
    <xf numFmtId="0" fontId="40" fillId="0" borderId="102" xfId="0" applyFont="1" applyBorder="1" applyAlignment="1">
      <alignment horizontal="center" vertical="center" wrapText="1"/>
    </xf>
    <xf numFmtId="0" fontId="40" fillId="0" borderId="106" xfId="0" applyFont="1" applyBorder="1" applyAlignment="1">
      <alignment horizontal="center" vertical="center" wrapText="1"/>
    </xf>
    <xf numFmtId="0" fontId="40" fillId="0" borderId="107" xfId="0" applyFont="1" applyBorder="1" applyAlignment="1">
      <alignment horizontal="center" vertical="center" wrapText="1"/>
    </xf>
    <xf numFmtId="0" fontId="40" fillId="0" borderId="108" xfId="0" applyFont="1" applyBorder="1" applyAlignment="1">
      <alignment horizontal="center" vertical="center" wrapText="1"/>
    </xf>
    <xf numFmtId="0" fontId="16" fillId="23" borderId="102" xfId="0" applyFont="1" applyFill="1" applyBorder="1" applyAlignment="1">
      <alignment horizontal="center" vertical="center"/>
    </xf>
    <xf numFmtId="166" fontId="16" fillId="23" borderId="102" xfId="0" applyNumberFormat="1" applyFont="1" applyFill="1" applyBorder="1" applyAlignment="1">
      <alignment horizontal="center" vertical="center"/>
    </xf>
    <xf numFmtId="0" fontId="59" fillId="0" borderId="102" xfId="0" applyFont="1" applyBorder="1" applyAlignment="1">
      <alignment horizontal="left" vertical="center" wrapText="1"/>
    </xf>
    <xf numFmtId="3" fontId="61" fillId="23" borderId="107" xfId="0" applyNumberFormat="1" applyFont="1" applyFill="1" applyBorder="1" applyAlignment="1">
      <alignment horizontal="right" vertical="center" indent="1"/>
    </xf>
    <xf numFmtId="3" fontId="61" fillId="23" borderId="108" xfId="0" applyNumberFormat="1" applyFont="1" applyFill="1" applyBorder="1" applyAlignment="1">
      <alignment horizontal="right" vertical="center" indent="1"/>
    </xf>
    <xf numFmtId="0" fontId="39" fillId="0" borderId="107" xfId="0" applyFont="1" applyBorder="1" applyAlignment="1">
      <alignment horizontal="center"/>
    </xf>
    <xf numFmtId="0" fontId="49" fillId="23" borderId="102" xfId="0" applyFont="1" applyFill="1" applyBorder="1" applyAlignment="1">
      <alignment horizontal="center"/>
    </xf>
    <xf numFmtId="42" fontId="61" fillId="23" borderId="107" xfId="227" applyFont="1" applyFill="1" applyBorder="1" applyAlignment="1">
      <alignment horizontal="right" indent="1"/>
    </xf>
    <xf numFmtId="42" fontId="61" fillId="23" borderId="108" xfId="227" applyFont="1" applyFill="1" applyBorder="1" applyAlignment="1">
      <alignment horizontal="right" indent="1"/>
    </xf>
    <xf numFmtId="42" fontId="61" fillId="23" borderId="107" xfId="227" applyNumberFormat="1" applyFont="1" applyFill="1" applyBorder="1" applyAlignment="1">
      <alignment horizontal="right" indent="1"/>
    </xf>
    <xf numFmtId="42" fontId="61" fillId="23" borderId="108" xfId="227" applyNumberFormat="1" applyFont="1" applyFill="1" applyBorder="1" applyAlignment="1">
      <alignment horizontal="right" indent="1"/>
    </xf>
    <xf numFmtId="0" fontId="62" fillId="0" borderId="107" xfId="0" applyFont="1" applyBorder="1" applyAlignment="1">
      <alignment horizontal="center"/>
    </xf>
    <xf numFmtId="0" fontId="49" fillId="23" borderId="102" xfId="0" applyFont="1" applyFill="1" applyBorder="1" applyAlignment="1">
      <alignment horizontal="center" vertical="center" wrapText="1"/>
    </xf>
    <xf numFmtId="170" fontId="57" fillId="0" borderId="110" xfId="212" applyNumberFormat="1" applyFont="1" applyBorder="1" applyAlignment="1">
      <alignment horizontal="right" vertical="center" wrapText="1" indent="1"/>
    </xf>
    <xf numFmtId="0" fontId="4" fillId="23" borderId="106" xfId="0" applyFont="1" applyFill="1" applyBorder="1" applyAlignment="1">
      <alignment horizontal="center" vertical="center" wrapText="1"/>
    </xf>
    <xf numFmtId="0" fontId="4" fillId="23" borderId="107" xfId="0" applyFont="1" applyFill="1" applyBorder="1" applyAlignment="1">
      <alignment horizontal="center" vertical="center" wrapText="1"/>
    </xf>
    <xf numFmtId="0" fontId="4" fillId="23" borderId="108" xfId="0" applyFont="1" applyFill="1" applyBorder="1" applyAlignment="1">
      <alignment horizontal="center" vertical="center" wrapText="1"/>
    </xf>
    <xf numFmtId="0" fontId="58" fillId="23" borderId="106" xfId="0" applyFont="1" applyFill="1" applyBorder="1" applyAlignment="1">
      <alignment horizontal="left" vertical="center" wrapText="1"/>
    </xf>
    <xf numFmtId="0" fontId="58" fillId="23" borderId="107" xfId="0" applyFont="1" applyFill="1" applyBorder="1" applyAlignment="1">
      <alignment horizontal="left" vertical="center" wrapText="1"/>
    </xf>
    <xf numFmtId="170" fontId="58" fillId="23" borderId="107" xfId="0" applyNumberFormat="1" applyFont="1" applyFill="1" applyBorder="1" applyAlignment="1">
      <alignment horizontal="right" vertical="center" wrapText="1" indent="1"/>
    </xf>
    <xf numFmtId="170" fontId="58" fillId="23" borderId="108" xfId="0" applyNumberFormat="1" applyFont="1" applyFill="1" applyBorder="1" applyAlignment="1">
      <alignment horizontal="right" vertical="center" wrapText="1" indent="1"/>
    </xf>
    <xf numFmtId="170" fontId="4" fillId="23" borderId="106" xfId="0" applyNumberFormat="1" applyFont="1" applyFill="1" applyBorder="1" applyAlignment="1">
      <alignment horizontal="center" vertical="center" wrapText="1"/>
    </xf>
    <xf numFmtId="170" fontId="4" fillId="23" borderId="107" xfId="0" applyNumberFormat="1" applyFont="1" applyFill="1" applyBorder="1" applyAlignment="1">
      <alignment horizontal="center" vertical="center" wrapText="1"/>
    </xf>
    <xf numFmtId="170" fontId="4" fillId="23" borderId="108" xfId="0" applyNumberFormat="1" applyFont="1" applyFill="1" applyBorder="1" applyAlignment="1">
      <alignment horizontal="center" vertical="center" wrapText="1"/>
    </xf>
    <xf numFmtId="0" fontId="60" fillId="24" borderId="102" xfId="0" applyFont="1" applyFill="1" applyBorder="1" applyAlignment="1">
      <alignment horizontal="center" vertical="center" wrapText="1"/>
    </xf>
    <xf numFmtId="166" fontId="60" fillId="24" borderId="108" xfId="0" applyNumberFormat="1" applyFont="1" applyFill="1" applyBorder="1" applyAlignment="1">
      <alignment horizontal="center" vertical="center" wrapText="1"/>
    </xf>
    <xf numFmtId="166" fontId="60" fillId="24" borderId="102" xfId="0" applyNumberFormat="1" applyFont="1" applyFill="1" applyBorder="1" applyAlignment="1">
      <alignment horizontal="center" vertical="center" wrapText="1"/>
    </xf>
    <xf numFmtId="0" fontId="57" fillId="0" borderId="102" xfId="0" applyFont="1" applyBorder="1" applyAlignment="1">
      <alignment horizontal="left" vertical="center" wrapText="1"/>
    </xf>
    <xf numFmtId="0" fontId="57" fillId="0" borderId="0" xfId="0" applyFont="1" applyAlignment="1">
      <alignment horizontal="left" vertical="center" wrapText="1"/>
    </xf>
    <xf numFmtId="0" fontId="3" fillId="0" borderId="102" xfId="0" applyFont="1" applyBorder="1" applyAlignment="1">
      <alignment horizontal="left" vertical="center"/>
    </xf>
    <xf numFmtId="2" fontId="10" fillId="0" borderId="102" xfId="0" applyNumberFormat="1" applyFont="1" applyBorder="1" applyAlignment="1">
      <alignment horizontal="center" vertical="center"/>
    </xf>
    <xf numFmtId="0" fontId="49" fillId="0" borderId="0" xfId="0" applyFont="1" applyAlignment="1">
      <alignment horizontal="left" vertical="top" wrapText="1"/>
    </xf>
    <xf numFmtId="0" fontId="40" fillId="23" borderId="106" xfId="0" applyFont="1" applyFill="1" applyBorder="1" applyAlignment="1">
      <alignment horizontal="center" vertical="center"/>
    </xf>
    <xf numFmtId="0" fontId="40" fillId="23" borderId="107" xfId="0" applyFont="1" applyFill="1" applyBorder="1" applyAlignment="1">
      <alignment horizontal="center" vertical="center"/>
    </xf>
    <xf numFmtId="0" fontId="40" fillId="23" borderId="108" xfId="0" applyFont="1" applyFill="1" applyBorder="1" applyAlignment="1">
      <alignment horizontal="center" vertical="center"/>
    </xf>
    <xf numFmtId="42" fontId="49" fillId="23" borderId="107" xfId="227" applyFont="1" applyFill="1" applyBorder="1" applyAlignment="1">
      <alignment horizontal="right" indent="1"/>
    </xf>
    <xf numFmtId="42" fontId="49" fillId="23" borderId="108" xfId="227" applyFont="1" applyFill="1" applyBorder="1" applyAlignment="1">
      <alignment horizontal="right" indent="1"/>
    </xf>
    <xf numFmtId="0" fontId="45" fillId="0" borderId="75" xfId="0" applyFont="1" applyFill="1" applyBorder="1" applyAlignment="1">
      <alignment horizontal="left" vertical="center" wrapText="1"/>
    </xf>
    <xf numFmtId="169" fontId="45" fillId="0" borderId="75" xfId="0" applyNumberFormat="1" applyFont="1" applyFill="1" applyBorder="1" applyAlignment="1">
      <alignment horizontal="center" vertical="center"/>
    </xf>
    <xf numFmtId="0" fontId="56" fillId="0" borderId="75" xfId="0" applyFont="1" applyFill="1" applyBorder="1" applyAlignment="1">
      <alignment horizontal="left" vertical="center" wrapText="1"/>
    </xf>
    <xf numFmtId="169" fontId="53" fillId="21" borderId="75" xfId="0" applyNumberFormat="1" applyFont="1" applyFill="1" applyBorder="1" applyAlignment="1">
      <alignment vertical="center"/>
    </xf>
    <xf numFmtId="3" fontId="53" fillId="23" borderId="50" xfId="0" applyNumberFormat="1" applyFont="1" applyFill="1" applyBorder="1" applyAlignment="1">
      <alignment horizontal="right" vertical="center"/>
    </xf>
    <xf numFmtId="3" fontId="53" fillId="23" borderId="51" xfId="0" applyNumberFormat="1" applyFont="1" applyFill="1" applyBorder="1" applyAlignment="1">
      <alignment horizontal="right" vertical="center"/>
    </xf>
    <xf numFmtId="0" fontId="45" fillId="0" borderId="50" xfId="0" applyFont="1" applyBorder="1" applyAlignment="1">
      <alignment horizontal="center" vertical="center"/>
    </xf>
    <xf numFmtId="0" fontId="53" fillId="21" borderId="75" xfId="0" applyFont="1" applyFill="1" applyBorder="1" applyAlignment="1">
      <alignment vertical="center"/>
    </xf>
    <xf numFmtId="169" fontId="45" fillId="0" borderId="99" xfId="0" applyNumberFormat="1" applyFont="1" applyFill="1" applyBorder="1" applyAlignment="1">
      <alignment horizontal="center" vertical="center"/>
    </xf>
    <xf numFmtId="169" fontId="45" fillId="0" borderId="100" xfId="0" applyNumberFormat="1" applyFont="1" applyFill="1" applyBorder="1" applyAlignment="1">
      <alignment horizontal="center" vertical="center"/>
    </xf>
    <xf numFmtId="169" fontId="45" fillId="0" borderId="101" xfId="0" applyNumberFormat="1" applyFont="1" applyFill="1" applyBorder="1" applyAlignment="1">
      <alignment horizontal="center" vertical="center"/>
    </xf>
    <xf numFmtId="0" fontId="9" fillId="0" borderId="45" xfId="0" applyFont="1" applyBorder="1" applyAlignment="1">
      <alignment horizontal="left" vertical="center"/>
    </xf>
    <xf numFmtId="2" fontId="2" fillId="0" borderId="45" xfId="0" applyNumberFormat="1" applyFont="1" applyBorder="1" applyAlignment="1">
      <alignment horizontal="center" vertical="center"/>
    </xf>
    <xf numFmtId="42" fontId="53" fillId="23" borderId="50" xfId="217" applyFont="1" applyFill="1" applyBorder="1" applyAlignment="1">
      <alignment horizontal="right" vertical="center"/>
    </xf>
    <xf numFmtId="42" fontId="53" fillId="23" borderId="51" xfId="217" applyFont="1" applyFill="1" applyBorder="1" applyAlignment="1">
      <alignment horizontal="right" vertical="center"/>
    </xf>
    <xf numFmtId="0" fontId="53" fillId="23" borderId="45" xfId="0" applyFont="1" applyFill="1" applyBorder="1" applyAlignment="1">
      <alignment horizontal="center" vertical="center" wrapText="1"/>
    </xf>
    <xf numFmtId="0" fontId="43" fillId="22" borderId="45" xfId="0" applyFont="1" applyFill="1" applyBorder="1" applyAlignment="1">
      <alignment horizontal="left" vertical="center"/>
    </xf>
    <xf numFmtId="0" fontId="53" fillId="21" borderId="45" xfId="0" applyFont="1" applyFill="1" applyBorder="1" applyAlignment="1">
      <alignment vertical="center"/>
    </xf>
    <xf numFmtId="0" fontId="40" fillId="23" borderId="45" xfId="0" applyFont="1" applyFill="1" applyBorder="1" applyAlignment="1">
      <alignment horizontal="center" vertical="center"/>
    </xf>
    <xf numFmtId="0" fontId="2" fillId="0" borderId="55" xfId="0" applyFont="1" applyBorder="1" applyAlignment="1">
      <alignment horizontal="center"/>
    </xf>
    <xf numFmtId="0" fontId="2" fillId="0" borderId="33" xfId="0" applyFont="1" applyBorder="1" applyAlignment="1">
      <alignment horizontal="center"/>
    </xf>
    <xf numFmtId="0" fontId="53" fillId="23" borderId="45" xfId="0" applyFont="1" applyFill="1" applyBorder="1" applyAlignment="1">
      <alignment horizontal="center" vertical="center"/>
    </xf>
    <xf numFmtId="42" fontId="53" fillId="23" borderId="50" xfId="217" applyNumberFormat="1" applyFont="1" applyFill="1" applyBorder="1" applyAlignment="1">
      <alignment horizontal="right" vertical="center"/>
    </xf>
    <xf numFmtId="42" fontId="53" fillId="23" borderId="51" xfId="217" applyNumberFormat="1" applyFont="1" applyFill="1" applyBorder="1" applyAlignment="1">
      <alignment horizontal="right" vertical="center"/>
    </xf>
    <xf numFmtId="0" fontId="45" fillId="0" borderId="58" xfId="0" applyFont="1" applyBorder="1" applyAlignment="1">
      <alignment horizontal="center" vertical="center"/>
    </xf>
    <xf numFmtId="0" fontId="45" fillId="0" borderId="0" xfId="0" applyFont="1" applyBorder="1" applyAlignment="1">
      <alignment horizontal="center" vertical="center"/>
    </xf>
    <xf numFmtId="0" fontId="2" fillId="20" borderId="0" xfId="0" applyFont="1" applyFill="1" applyBorder="1" applyAlignment="1">
      <alignment horizontal="center"/>
    </xf>
    <xf numFmtId="0" fontId="2" fillId="20" borderId="47" xfId="0" applyFont="1" applyFill="1" applyBorder="1" applyAlignment="1">
      <alignment horizontal="center"/>
    </xf>
    <xf numFmtId="0" fontId="2" fillId="20" borderId="45" xfId="0" applyFont="1" applyFill="1" applyBorder="1" applyAlignment="1">
      <alignment horizontal="center"/>
    </xf>
    <xf numFmtId="0" fontId="40" fillId="20" borderId="52" xfId="0" applyFont="1" applyFill="1" applyBorder="1" applyAlignment="1">
      <alignment horizontal="center" vertical="center" wrapText="1"/>
    </xf>
    <xf numFmtId="0" fontId="40" fillId="20" borderId="33" xfId="0" applyFont="1" applyFill="1" applyBorder="1" applyAlignment="1">
      <alignment horizontal="center" vertical="center" wrapText="1"/>
    </xf>
    <xf numFmtId="0" fontId="40" fillId="20" borderId="48" xfId="0" applyFont="1" applyFill="1" applyBorder="1" applyAlignment="1">
      <alignment horizontal="center" vertical="center" wrapText="1"/>
    </xf>
    <xf numFmtId="0" fontId="40" fillId="20" borderId="53" xfId="0" applyFont="1" applyFill="1" applyBorder="1" applyAlignment="1">
      <alignment horizontal="center" vertical="center" wrapText="1"/>
    </xf>
    <xf numFmtId="0" fontId="40" fillId="20" borderId="0" xfId="0" applyFont="1" applyFill="1" applyBorder="1" applyAlignment="1">
      <alignment horizontal="center" vertical="center" wrapText="1"/>
    </xf>
    <xf numFmtId="0" fontId="40" fillId="20" borderId="47" xfId="0" applyFont="1" applyFill="1" applyBorder="1" applyAlignment="1">
      <alignment horizontal="center" vertical="center" wrapText="1"/>
    </xf>
    <xf numFmtId="0" fontId="40" fillId="20" borderId="54" xfId="0" applyFont="1" applyFill="1" applyBorder="1" applyAlignment="1">
      <alignment horizontal="center" vertical="center" wrapText="1"/>
    </xf>
    <xf numFmtId="0" fontId="40" fillId="20" borderId="40" xfId="0" applyFont="1" applyFill="1" applyBorder="1" applyAlignment="1">
      <alignment horizontal="center" vertical="center" wrapText="1"/>
    </xf>
    <xf numFmtId="0" fontId="40" fillId="20" borderId="44" xfId="0" applyFont="1" applyFill="1" applyBorder="1" applyAlignment="1">
      <alignment horizontal="center" vertical="center" wrapText="1"/>
    </xf>
    <xf numFmtId="0" fontId="2" fillId="20" borderId="45" xfId="0" applyFont="1" applyFill="1" applyBorder="1" applyAlignment="1">
      <alignment horizontal="left" vertical="center"/>
    </xf>
    <xf numFmtId="0" fontId="40" fillId="23" borderId="45" xfId="0" applyFont="1" applyFill="1" applyBorder="1" applyAlignment="1">
      <alignment horizontal="left" vertical="center" wrapText="1"/>
    </xf>
    <xf numFmtId="0" fontId="40" fillId="0" borderId="45" xfId="0" applyFont="1" applyFill="1" applyBorder="1" applyAlignment="1">
      <alignment horizontal="center" vertical="center" wrapText="1"/>
    </xf>
    <xf numFmtId="0" fontId="47" fillId="0" borderId="45" xfId="0" applyFont="1" applyFill="1" applyBorder="1" applyAlignment="1">
      <alignment horizontal="left" vertical="center" wrapText="1" indent="1"/>
    </xf>
    <xf numFmtId="0" fontId="2" fillId="20" borderId="49" xfId="0" applyFont="1" applyFill="1" applyBorder="1" applyAlignment="1">
      <alignment horizontal="center"/>
    </xf>
    <xf numFmtId="0" fontId="2" fillId="20" borderId="50" xfId="0" applyFont="1" applyFill="1" applyBorder="1" applyAlignment="1">
      <alignment horizontal="center"/>
    </xf>
    <xf numFmtId="0" fontId="2" fillId="20" borderId="51" xfId="0" applyFont="1" applyFill="1" applyBorder="1" applyAlignment="1">
      <alignment horizontal="center"/>
    </xf>
    <xf numFmtId="0" fontId="40" fillId="23" borderId="45" xfId="0" applyFont="1" applyFill="1" applyBorder="1" applyAlignment="1">
      <alignment horizontal="left"/>
    </xf>
    <xf numFmtId="169" fontId="43" fillId="22" borderId="45" xfId="0" applyNumberFormat="1" applyFont="1" applyFill="1" applyBorder="1" applyAlignment="1">
      <alignment horizontal="center" vertical="center"/>
    </xf>
    <xf numFmtId="0" fontId="40" fillId="0" borderId="4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40" fillId="0" borderId="51" xfId="0" applyFont="1" applyFill="1" applyBorder="1" applyAlignment="1">
      <alignment horizontal="center" vertical="center" wrapText="1"/>
    </xf>
    <xf numFmtId="166" fontId="40" fillId="23" borderId="45" xfId="0" applyNumberFormat="1" applyFont="1" applyFill="1" applyBorder="1" applyAlignment="1">
      <alignment horizontal="center" vertical="center"/>
    </xf>
    <xf numFmtId="180" fontId="53" fillId="21" borderId="45" xfId="222" applyNumberFormat="1" applyFont="1" applyFill="1" applyBorder="1" applyAlignment="1">
      <alignment horizontal="center" vertical="center"/>
    </xf>
    <xf numFmtId="0" fontId="40" fillId="23" borderId="49" xfId="0" applyFont="1" applyFill="1" applyBorder="1" applyAlignment="1">
      <alignment horizontal="center" vertical="center"/>
    </xf>
    <xf numFmtId="0" fontId="40" fillId="23" borderId="50" xfId="0" applyFont="1" applyFill="1" applyBorder="1" applyAlignment="1">
      <alignment horizontal="center" vertical="center"/>
    </xf>
    <xf numFmtId="0" fontId="40" fillId="23" borderId="51" xfId="0" applyFont="1" applyFill="1" applyBorder="1" applyAlignment="1">
      <alignment horizontal="center" vertical="center"/>
    </xf>
    <xf numFmtId="0" fontId="2" fillId="0" borderId="50" xfId="0" applyFont="1" applyBorder="1" applyAlignment="1">
      <alignment horizontal="center"/>
    </xf>
    <xf numFmtId="0" fontId="53" fillId="0" borderId="0" xfId="0" applyFont="1" applyFill="1" applyBorder="1" applyAlignment="1">
      <alignment horizontal="left" vertical="top" wrapText="1"/>
    </xf>
    <xf numFmtId="0" fontId="37" fillId="0" borderId="45" xfId="0" applyFont="1" applyFill="1" applyBorder="1" applyAlignment="1">
      <alignment horizontal="left" vertical="center" wrapText="1"/>
    </xf>
    <xf numFmtId="169" fontId="37" fillId="0" borderId="45" xfId="0" applyNumberFormat="1" applyFont="1" applyFill="1" applyBorder="1" applyAlignment="1">
      <alignment horizontal="center" vertical="center"/>
    </xf>
    <xf numFmtId="0" fontId="55" fillId="0" borderId="45" xfId="0" applyFont="1" applyFill="1" applyBorder="1" applyAlignment="1">
      <alignment horizontal="left" vertical="center" wrapText="1"/>
    </xf>
    <xf numFmtId="0" fontId="43" fillId="21" borderId="45" xfId="0" applyFont="1" applyFill="1" applyBorder="1" applyAlignment="1">
      <alignment vertical="center" wrapText="1"/>
    </xf>
    <xf numFmtId="180" fontId="48" fillId="21" borderId="45" xfId="222" applyNumberFormat="1" applyFont="1" applyFill="1" applyBorder="1" applyAlignment="1">
      <alignment horizontal="center" vertical="center"/>
    </xf>
    <xf numFmtId="2" fontId="10" fillId="0" borderId="45" xfId="0" applyNumberFormat="1" applyFont="1" applyBorder="1" applyAlignment="1">
      <alignment horizontal="center" vertical="center"/>
    </xf>
    <xf numFmtId="0" fontId="3" fillId="0" borderId="85" xfId="0" applyFont="1" applyBorder="1" applyAlignment="1">
      <alignment horizontal="left" vertical="center"/>
    </xf>
    <xf numFmtId="0" fontId="3" fillId="0" borderId="84" xfId="0" applyFont="1" applyBorder="1" applyAlignment="1">
      <alignment horizontal="left" vertical="center"/>
    </xf>
    <xf numFmtId="0" fontId="3" fillId="0" borderId="86" xfId="0" applyFont="1" applyBorder="1" applyAlignment="1">
      <alignment horizontal="left" vertical="center"/>
    </xf>
    <xf numFmtId="3" fontId="49" fillId="23" borderId="50" xfId="0" applyNumberFormat="1" applyFont="1" applyFill="1" applyBorder="1" applyAlignment="1">
      <alignment horizontal="right" vertical="center" indent="1"/>
    </xf>
    <xf numFmtId="3" fontId="49" fillId="23" borderId="51" xfId="0" applyNumberFormat="1" applyFont="1" applyFill="1" applyBorder="1" applyAlignment="1">
      <alignment horizontal="right" vertical="center" indent="1"/>
    </xf>
    <xf numFmtId="0" fontId="50" fillId="0" borderId="50" xfId="0" applyFont="1" applyBorder="1" applyAlignment="1">
      <alignment horizontal="center"/>
    </xf>
    <xf numFmtId="0" fontId="49" fillId="23" borderId="45" xfId="0" applyFont="1" applyFill="1" applyBorder="1" applyAlignment="1">
      <alignment horizontal="center" vertical="center" wrapText="1"/>
    </xf>
    <xf numFmtId="42" fontId="49" fillId="23" borderId="50" xfId="217" applyFont="1" applyFill="1" applyBorder="1" applyAlignment="1">
      <alignment horizontal="right" indent="1"/>
    </xf>
    <xf numFmtId="42" fontId="49" fillId="23" borderId="51" xfId="217" applyFont="1" applyFill="1" applyBorder="1" applyAlignment="1">
      <alignment horizontal="right" indent="1"/>
    </xf>
    <xf numFmtId="0" fontId="49" fillId="0" borderId="0" xfId="0" applyFont="1" applyFill="1" applyBorder="1" applyAlignment="1">
      <alignment horizontal="left" vertical="top" wrapText="1"/>
    </xf>
    <xf numFmtId="0" fontId="39" fillId="0" borderId="50" xfId="0" applyFont="1" applyBorder="1" applyAlignment="1">
      <alignment horizontal="center"/>
    </xf>
    <xf numFmtId="0" fontId="39" fillId="0" borderId="55" xfId="0" applyFont="1" applyBorder="1" applyAlignment="1">
      <alignment horizontal="center"/>
    </xf>
    <xf numFmtId="0" fontId="39" fillId="0" borderId="33" xfId="0" applyFont="1" applyBorder="1" applyAlignment="1">
      <alignment horizontal="center"/>
    </xf>
    <xf numFmtId="0" fontId="49" fillId="23" borderId="45" xfId="0" applyFont="1" applyFill="1" applyBorder="1" applyAlignment="1">
      <alignment horizontal="center"/>
    </xf>
    <xf numFmtId="0" fontId="50" fillId="0" borderId="58" xfId="0" applyFont="1" applyBorder="1" applyAlignment="1">
      <alignment horizontal="center"/>
    </xf>
    <xf numFmtId="0" fontId="50" fillId="0" borderId="0" xfId="0" applyFont="1" applyBorder="1" applyAlignment="1">
      <alignment horizontal="center"/>
    </xf>
    <xf numFmtId="0" fontId="37" fillId="0" borderId="76" xfId="0" applyFont="1" applyFill="1" applyBorder="1" applyAlignment="1">
      <alignment horizontal="left" vertical="center" wrapText="1"/>
    </xf>
    <xf numFmtId="0" fontId="37" fillId="0" borderId="77" xfId="0" applyFont="1" applyFill="1" applyBorder="1" applyAlignment="1">
      <alignment horizontal="left" vertical="center" wrapText="1"/>
    </xf>
    <xf numFmtId="0" fontId="37" fillId="0" borderId="78" xfId="0" applyFont="1" applyFill="1" applyBorder="1" applyAlignment="1">
      <alignment horizontal="left" vertical="center" wrapText="1"/>
    </xf>
    <xf numFmtId="0" fontId="43" fillId="22" borderId="45" xfId="0" applyFont="1" applyFill="1" applyBorder="1" applyAlignment="1">
      <alignment horizontal="left" vertical="center" wrapText="1"/>
    </xf>
    <xf numFmtId="0" fontId="39" fillId="20" borderId="0" xfId="0" applyFont="1" applyFill="1" applyBorder="1" applyAlignment="1">
      <alignment horizontal="center"/>
    </xf>
    <xf numFmtId="0" fontId="39" fillId="20" borderId="45" xfId="0" applyFont="1" applyFill="1" applyBorder="1" applyAlignment="1">
      <alignment horizontal="center"/>
    </xf>
    <xf numFmtId="0" fontId="16" fillId="20" borderId="52" xfId="0" applyFont="1" applyFill="1" applyBorder="1" applyAlignment="1">
      <alignment horizontal="center" vertical="center" wrapText="1"/>
    </xf>
    <xf numFmtId="0" fontId="16" fillId="20" borderId="33" xfId="0" applyFont="1" applyFill="1" applyBorder="1" applyAlignment="1">
      <alignment horizontal="center" vertical="center" wrapText="1"/>
    </xf>
    <xf numFmtId="0" fontId="16" fillId="20" borderId="48" xfId="0" applyFont="1" applyFill="1" applyBorder="1" applyAlignment="1">
      <alignment horizontal="center" vertical="center" wrapText="1"/>
    </xf>
    <xf numFmtId="0" fontId="16" fillId="20" borderId="0" xfId="0" applyFont="1" applyFill="1" applyBorder="1" applyAlignment="1">
      <alignment horizontal="center" vertical="center" wrapText="1"/>
    </xf>
    <xf numFmtId="0" fontId="16" fillId="23" borderId="45" xfId="0" applyFont="1" applyFill="1" applyBorder="1" applyAlignment="1">
      <alignment horizontal="center" vertical="center"/>
    </xf>
    <xf numFmtId="166" fontId="16" fillId="23" borderId="45" xfId="0" applyNumberFormat="1" applyFont="1" applyFill="1" applyBorder="1" applyAlignment="1">
      <alignment horizontal="center" vertical="center"/>
    </xf>
    <xf numFmtId="0" fontId="39" fillId="20" borderId="49" xfId="0" applyFont="1" applyFill="1" applyBorder="1" applyAlignment="1">
      <alignment horizontal="center"/>
    </xf>
    <xf numFmtId="0" fontId="39" fillId="20" borderId="50" xfId="0" applyFont="1" applyFill="1" applyBorder="1" applyAlignment="1">
      <alignment horizontal="center"/>
    </xf>
    <xf numFmtId="0" fontId="39" fillId="20" borderId="51" xfId="0" applyFont="1" applyFill="1" applyBorder="1" applyAlignment="1">
      <alignment horizontal="center"/>
    </xf>
    <xf numFmtId="0" fontId="46" fillId="23" borderId="45" xfId="0" applyFont="1" applyFill="1" applyBorder="1" applyAlignment="1">
      <alignment horizontal="center" vertical="center"/>
    </xf>
    <xf numFmtId="0" fontId="43" fillId="0" borderId="45" xfId="0" applyFont="1" applyFill="1" applyBorder="1" applyAlignment="1">
      <alignment horizontal="left" vertical="center" wrapText="1"/>
    </xf>
    <xf numFmtId="0" fontId="37" fillId="0" borderId="75" xfId="0" applyFont="1" applyFill="1" applyBorder="1" applyAlignment="1">
      <alignment horizontal="left" vertical="center" wrapText="1"/>
    </xf>
    <xf numFmtId="169" fontId="37" fillId="0" borderId="75" xfId="0" applyNumberFormat="1" applyFont="1" applyFill="1" applyBorder="1" applyAlignment="1">
      <alignment horizontal="center" vertical="center"/>
    </xf>
    <xf numFmtId="169" fontId="37" fillId="0" borderId="79" xfId="0" applyNumberFormat="1" applyFont="1" applyFill="1" applyBorder="1" applyAlignment="1">
      <alignment horizontal="center" vertical="center"/>
    </xf>
    <xf numFmtId="169" fontId="37" fillId="0" borderId="80" xfId="0" applyNumberFormat="1" applyFont="1" applyFill="1" applyBorder="1" applyAlignment="1">
      <alignment horizontal="center" vertical="center"/>
    </xf>
    <xf numFmtId="169" fontId="37" fillId="0" borderId="81" xfId="0" applyNumberFormat="1" applyFont="1" applyFill="1" applyBorder="1" applyAlignment="1">
      <alignment horizontal="center" vertical="center"/>
    </xf>
    <xf numFmtId="3" fontId="37" fillId="0" borderId="45" xfId="0" applyNumberFormat="1" applyFont="1" applyFill="1" applyBorder="1" applyAlignment="1">
      <alignment horizontal="left" vertical="center" wrapText="1"/>
    </xf>
    <xf numFmtId="3" fontId="37" fillId="0" borderId="90" xfId="0" applyNumberFormat="1" applyFont="1" applyFill="1" applyBorder="1" applyAlignment="1">
      <alignment horizontal="left" vertical="center" wrapText="1"/>
    </xf>
    <xf numFmtId="3" fontId="37" fillId="0" borderId="91" xfId="0" applyNumberFormat="1" applyFont="1" applyFill="1" applyBorder="1" applyAlignment="1">
      <alignment horizontal="left" vertical="center" wrapText="1"/>
    </xf>
    <xf numFmtId="3" fontId="37" fillId="0" borderId="92" xfId="0" applyNumberFormat="1" applyFont="1" applyFill="1" applyBorder="1" applyAlignment="1">
      <alignment horizontal="left" vertical="center" wrapText="1"/>
    </xf>
    <xf numFmtId="0" fontId="3" fillId="0" borderId="83" xfId="0" applyFont="1" applyBorder="1" applyAlignment="1">
      <alignment horizontal="left" vertical="center" wrapText="1"/>
    </xf>
    <xf numFmtId="0" fontId="3" fillId="0" borderId="83" xfId="0" applyFont="1" applyBorder="1" applyAlignment="1">
      <alignment horizontal="left" vertical="center"/>
    </xf>
    <xf numFmtId="0" fontId="43" fillId="21" borderId="45" xfId="0" applyFont="1" applyFill="1" applyBorder="1" applyAlignment="1">
      <alignment vertical="center"/>
    </xf>
    <xf numFmtId="3" fontId="37" fillId="0" borderId="96" xfId="0" applyNumberFormat="1" applyFont="1" applyFill="1" applyBorder="1" applyAlignment="1">
      <alignment horizontal="left" vertical="center" wrapText="1"/>
    </xf>
    <xf numFmtId="3" fontId="37" fillId="0" borderId="97" xfId="0" applyNumberFormat="1" applyFont="1" applyFill="1" applyBorder="1" applyAlignment="1">
      <alignment horizontal="left" vertical="center" wrapText="1"/>
    </xf>
    <xf numFmtId="3" fontId="37" fillId="0" borderId="98" xfId="0" applyNumberFormat="1" applyFont="1" applyFill="1" applyBorder="1" applyAlignment="1">
      <alignment horizontal="left" vertical="center" wrapText="1"/>
    </xf>
    <xf numFmtId="3" fontId="37" fillId="0" borderId="93" xfId="0" applyNumberFormat="1" applyFont="1" applyFill="1" applyBorder="1" applyAlignment="1">
      <alignment horizontal="left" vertical="center" wrapText="1"/>
    </xf>
    <xf numFmtId="3" fontId="37" fillId="0" borderId="94" xfId="0" applyNumberFormat="1" applyFont="1" applyFill="1" applyBorder="1" applyAlignment="1">
      <alignment horizontal="left" vertical="center" wrapText="1"/>
    </xf>
    <xf numFmtId="3" fontId="37" fillId="0" borderId="95" xfId="0" applyNumberFormat="1" applyFont="1" applyFill="1" applyBorder="1" applyAlignment="1">
      <alignment horizontal="left" vertical="center" wrapText="1"/>
    </xf>
    <xf numFmtId="0" fontId="16" fillId="23" borderId="46" xfId="0" applyFont="1" applyFill="1" applyBorder="1" applyAlignment="1">
      <alignment horizontal="center" vertical="center"/>
    </xf>
    <xf numFmtId="166" fontId="16" fillId="23" borderId="46" xfId="0" applyNumberFormat="1" applyFont="1" applyFill="1" applyBorder="1" applyAlignment="1">
      <alignment horizontal="center" vertical="center"/>
    </xf>
    <xf numFmtId="0" fontId="43" fillId="0" borderId="45" xfId="0" applyFont="1" applyFill="1" applyBorder="1" applyAlignment="1">
      <alignment vertical="center"/>
    </xf>
    <xf numFmtId="180" fontId="48" fillId="0" borderId="45" xfId="222" applyNumberFormat="1" applyFont="1" applyFill="1" applyBorder="1" applyAlignment="1">
      <alignment horizontal="center" vertical="center"/>
    </xf>
    <xf numFmtId="0" fontId="9" fillId="0" borderId="83" xfId="0" applyFont="1" applyBorder="1" applyAlignment="1">
      <alignment horizontal="left" vertical="center"/>
    </xf>
    <xf numFmtId="169" fontId="43" fillId="0" borderId="45" xfId="0" applyNumberFormat="1" applyFont="1" applyFill="1" applyBorder="1" applyAlignment="1">
      <alignment horizontal="center" vertical="center"/>
    </xf>
  </cellXfs>
  <cellStyles count="229">
    <cellStyle name="20% - Énfasis1 2" xfId="1"/>
    <cellStyle name="20% - Énfasis1 3" xfId="2"/>
    <cellStyle name="20% - Énfasis1 4" xfId="3"/>
    <cellStyle name="20% - Énfasis2 2" xfId="4"/>
    <cellStyle name="20% - Énfasis2 3" xfId="5"/>
    <cellStyle name="20% - Énfasis2 4" xfId="6"/>
    <cellStyle name="20% - Énfasis3 2" xfId="7"/>
    <cellStyle name="20% - Énfasis3 3" xfId="8"/>
    <cellStyle name="20% - Énfasis3 4" xfId="9"/>
    <cellStyle name="20% - Énfasis4 2" xfId="10"/>
    <cellStyle name="20% - Énfasis4 3" xfId="11"/>
    <cellStyle name="20% - Énfasis4 4" xfId="12"/>
    <cellStyle name="20% - Énfasis5 2" xfId="13"/>
    <cellStyle name="20% - Énfasis5 3" xfId="14"/>
    <cellStyle name="20% - Énfasis5 4" xfId="15"/>
    <cellStyle name="20% - Énfasis6 2" xfId="16"/>
    <cellStyle name="20% - Énfasis6 3" xfId="17"/>
    <cellStyle name="20% - Énfasis6 4" xfId="18"/>
    <cellStyle name="40% - Énfasis1 2" xfId="19"/>
    <cellStyle name="40% - Énfasis1 3" xfId="20"/>
    <cellStyle name="40% - Énfasis1 4" xfId="21"/>
    <cellStyle name="40% - Énfasis2 2" xfId="22"/>
    <cellStyle name="40% - Énfasis2 3" xfId="23"/>
    <cellStyle name="40% - Énfasis2 4" xfId="24"/>
    <cellStyle name="40% - Énfasis3 2" xfId="25"/>
    <cellStyle name="40% - Énfasis3 3" xfId="26"/>
    <cellStyle name="40% - Énfasis3 4" xfId="27"/>
    <cellStyle name="40% - Énfasis4 2" xfId="28"/>
    <cellStyle name="40% - Énfasis4 3" xfId="29"/>
    <cellStyle name="40% - Énfasis4 4" xfId="30"/>
    <cellStyle name="40% - Énfasis5 2" xfId="31"/>
    <cellStyle name="40% - Énfasis5 3" xfId="32"/>
    <cellStyle name="40% - Énfasis5 4" xfId="33"/>
    <cellStyle name="40% - Énfasis6 2" xfId="34"/>
    <cellStyle name="40% - Énfasis6 3" xfId="35"/>
    <cellStyle name="40% - Énfasis6 4" xfId="36"/>
    <cellStyle name="60% - Énfasis1 2" xfId="37"/>
    <cellStyle name="60% - Énfasis1 3" xfId="38"/>
    <cellStyle name="60% - Énfasis1 4" xfId="39"/>
    <cellStyle name="60% - Énfasis2 2" xfId="40"/>
    <cellStyle name="60% - Énfasis2 3" xfId="41"/>
    <cellStyle name="60% - Énfasis2 4" xfId="42"/>
    <cellStyle name="60% - Énfasis3 2" xfId="43"/>
    <cellStyle name="60% - Énfasis3 3" xfId="44"/>
    <cellStyle name="60% - Énfasis3 4" xfId="45"/>
    <cellStyle name="60% - Énfasis4 2" xfId="46"/>
    <cellStyle name="60% - Énfasis4 3" xfId="47"/>
    <cellStyle name="60% - Énfasis4 4" xfId="48"/>
    <cellStyle name="60% - Énfasis5 2" xfId="49"/>
    <cellStyle name="60% - Énfasis5 3" xfId="50"/>
    <cellStyle name="60% - Énfasis5 4" xfId="51"/>
    <cellStyle name="60% - Énfasis6 2" xfId="52"/>
    <cellStyle name="60% - Énfasis6 3" xfId="53"/>
    <cellStyle name="60% - Énfasis6 4" xfId="54"/>
    <cellStyle name="Buena 2" xfId="55"/>
    <cellStyle name="Buena 3" xfId="56"/>
    <cellStyle name="Buena 4" xfId="57"/>
    <cellStyle name="Cálculo 2" xfId="58"/>
    <cellStyle name="Cálculo 3" xfId="59"/>
    <cellStyle name="Cálculo 4" xfId="60"/>
    <cellStyle name="Celda de comprobación 2" xfId="61"/>
    <cellStyle name="Celda de comprobación 3" xfId="62"/>
    <cellStyle name="Celda de comprobación 4" xfId="63"/>
    <cellStyle name="Celda vinculada 2" xfId="64"/>
    <cellStyle name="Celda vinculada 3" xfId="65"/>
    <cellStyle name="Celda vinculada 4" xfId="66"/>
    <cellStyle name="Encabezado 4 2" xfId="67"/>
    <cellStyle name="Encabezado 4 3" xfId="68"/>
    <cellStyle name="Encabezado 4 4" xfId="69"/>
    <cellStyle name="Énfasis1 2" xfId="70"/>
    <cellStyle name="Énfasis1 3" xfId="71"/>
    <cellStyle name="Énfasis1 4" xfId="72"/>
    <cellStyle name="Énfasis2 2" xfId="73"/>
    <cellStyle name="Énfasis2 3" xfId="74"/>
    <cellStyle name="Énfasis2 4" xfId="75"/>
    <cellStyle name="Énfasis3 2" xfId="76"/>
    <cellStyle name="Énfasis3 3" xfId="77"/>
    <cellStyle name="Énfasis3 4" xfId="78"/>
    <cellStyle name="Énfasis4 2" xfId="79"/>
    <cellStyle name="Énfasis4 3" xfId="80"/>
    <cellStyle name="Énfasis4 4" xfId="81"/>
    <cellStyle name="Énfasis5 2" xfId="82"/>
    <cellStyle name="Énfasis5 3" xfId="83"/>
    <cellStyle name="Énfasis5 4" xfId="84"/>
    <cellStyle name="Énfasis6 2" xfId="85"/>
    <cellStyle name="Énfasis6 3" xfId="86"/>
    <cellStyle name="Énfasis6 4" xfId="87"/>
    <cellStyle name="Entrada 2" xfId="88"/>
    <cellStyle name="Entrada 3" xfId="89"/>
    <cellStyle name="Entrada 4" xfId="90"/>
    <cellStyle name="Incorrecto 2" xfId="91"/>
    <cellStyle name="Incorrecto 3" xfId="92"/>
    <cellStyle name="Incorrecto 4" xfId="93"/>
    <cellStyle name="Millares 11" xfId="94"/>
    <cellStyle name="Millares 13" xfId="95"/>
    <cellStyle name="Millares 14" xfId="96"/>
    <cellStyle name="Millares 2" xfId="97"/>
    <cellStyle name="Millares 2 2" xfId="98"/>
    <cellStyle name="Millares 2 3" xfId="99"/>
    <cellStyle name="Millares 2 4" xfId="100"/>
    <cellStyle name="Millares 2 5" xfId="213"/>
    <cellStyle name="Millares 2 6" xfId="223"/>
    <cellStyle name="Millares 3" xfId="101"/>
    <cellStyle name="Millares 3 2" xfId="102"/>
    <cellStyle name="Millares 3 3" xfId="103"/>
    <cellStyle name="Millares 3 4" xfId="104"/>
    <cellStyle name="Millares 3 5" xfId="219"/>
    <cellStyle name="Millares 4" xfId="105"/>
    <cellStyle name="Millares 5" xfId="106"/>
    <cellStyle name="Millares 6" xfId="107"/>
    <cellStyle name="Millares 7" xfId="214"/>
    <cellStyle name="Millares 8" xfId="218"/>
    <cellStyle name="Millares 9" xfId="221"/>
    <cellStyle name="Moneda" xfId="108" builtinId="4"/>
    <cellStyle name="Moneda [0]" xfId="217" builtinId="7"/>
    <cellStyle name="Moneda [0] 2" xfId="210"/>
    <cellStyle name="Moneda [0] 2 2" xfId="227"/>
    <cellStyle name="Moneda [0] 3" xfId="220"/>
    <cellStyle name="Moneda 2" xfId="109"/>
    <cellStyle name="Moneda 2 2" xfId="110"/>
    <cellStyle name="Moneda 2 2 2" xfId="111"/>
    <cellStyle name="Moneda 2 3" xfId="112"/>
    <cellStyle name="Moneda 2 3 2" xfId="226"/>
    <cellStyle name="Moneda 2 4" xfId="113"/>
    <cellStyle name="Moneda 2 5" xfId="114"/>
    <cellStyle name="Moneda 2 6" xfId="115"/>
    <cellStyle name="Moneda 2 7" xfId="116"/>
    <cellStyle name="Moneda 2 8" xfId="208"/>
    <cellStyle name="Moneda 2 9" xfId="228"/>
    <cellStyle name="Moneda 3" xfId="117"/>
    <cellStyle name="Moneda 3 2" xfId="118"/>
    <cellStyle name="Moneda 3 3" xfId="212"/>
    <cellStyle name="Moneda 4" xfId="119"/>
    <cellStyle name="Moneda 4 2" xfId="120"/>
    <cellStyle name="Moneda 4 2 2" xfId="121"/>
    <cellStyle name="Moneda 4 3" xfId="122"/>
    <cellStyle name="Moneda 4 4" xfId="123"/>
    <cellStyle name="Moneda 5" xfId="211"/>
    <cellStyle name="Moneda 6" xfId="222"/>
    <cellStyle name="Neutral 2" xfId="124"/>
    <cellStyle name="Neutral 3" xfId="125"/>
    <cellStyle name="Neutral 4" xfId="126"/>
    <cellStyle name="Normal" xfId="0" builtinId="0"/>
    <cellStyle name="Normal 11" xfId="127"/>
    <cellStyle name="Normal 11 2" xfId="128"/>
    <cellStyle name="Normal 13" xfId="129"/>
    <cellStyle name="Normal 13 2" xfId="130"/>
    <cellStyle name="Normal 14" xfId="131"/>
    <cellStyle name="Normal 14 2" xfId="132"/>
    <cellStyle name="Normal 16" xfId="133"/>
    <cellStyle name="Normal 16 2" xfId="134"/>
    <cellStyle name="Normal 17" xfId="135"/>
    <cellStyle name="Normal 17 2" xfId="136"/>
    <cellStyle name="Normal 19" xfId="137"/>
    <cellStyle name="Normal 19 2" xfId="138"/>
    <cellStyle name="Normal 2" xfId="139"/>
    <cellStyle name="Normal 2 10" xfId="140"/>
    <cellStyle name="Normal 2 13" xfId="215"/>
    <cellStyle name="Normal 2 2" xfId="141"/>
    <cellStyle name="Normal 2 2 2" xfId="142"/>
    <cellStyle name="Normal 2 2 3" xfId="143"/>
    <cellStyle name="Normal 2 3" xfId="144"/>
    <cellStyle name="Normal 2 4" xfId="145"/>
    <cellStyle name="Normal 2 5" xfId="146"/>
    <cellStyle name="Normal 2 6" xfId="147"/>
    <cellStyle name="Normal 2 7" xfId="148"/>
    <cellStyle name="Normal 2 8" xfId="149"/>
    <cellStyle name="Normal 2 9" xfId="150"/>
    <cellStyle name="Normal 2_Presupuesto Apia K49+580" xfId="151"/>
    <cellStyle name="Normal 20" xfId="152"/>
    <cellStyle name="Normal 20 2" xfId="153"/>
    <cellStyle name="Normal 21" xfId="154"/>
    <cellStyle name="Normal 21 2" xfId="155"/>
    <cellStyle name="Normal 3" xfId="156"/>
    <cellStyle name="Normal 3 2" xfId="157"/>
    <cellStyle name="Normal 4" xfId="158"/>
    <cellStyle name="Normal 4 2" xfId="159"/>
    <cellStyle name="Normal 4 3" xfId="160"/>
    <cellStyle name="Normal 5" xfId="161"/>
    <cellStyle name="Normal 5 2" xfId="162"/>
    <cellStyle name="Normal 5 2 2" xfId="163"/>
    <cellStyle name="Normal 5 2 3" xfId="164"/>
    <cellStyle name="Normal 5 3" xfId="165"/>
    <cellStyle name="Normal 5 4" xfId="166"/>
    <cellStyle name="Normal 5 5" xfId="167"/>
    <cellStyle name="Normal 5 6" xfId="168"/>
    <cellStyle name="Normal 6" xfId="169"/>
    <cellStyle name="Normal 6 2" xfId="170"/>
    <cellStyle name="Normal 7" xfId="171"/>
    <cellStyle name="Normal 7 2" xfId="172"/>
    <cellStyle name="Normal 8" xfId="216"/>
    <cellStyle name="Normal 9" xfId="225"/>
    <cellStyle name="Notas 2" xfId="173"/>
    <cellStyle name="Notas 3" xfId="174"/>
    <cellStyle name="Notas 4" xfId="175"/>
    <cellStyle name="Porcentaje" xfId="176" builtinId="5"/>
    <cellStyle name="Porcentaje 2" xfId="177"/>
    <cellStyle name="Porcentaje 2 2" xfId="224"/>
    <cellStyle name="Porcentaje 3" xfId="209"/>
    <cellStyle name="Porcentual 2" xfId="178"/>
    <cellStyle name="Porcentual 2 2" xfId="179"/>
    <cellStyle name="Porcentual 2 3" xfId="180"/>
    <cellStyle name="Porcentual 2 4" xfId="181"/>
    <cellStyle name="Porcentual 3" xfId="182"/>
    <cellStyle name="Porcentual 4" xfId="183"/>
    <cellStyle name="Salida 2" xfId="184"/>
    <cellStyle name="Salida 3" xfId="185"/>
    <cellStyle name="Salida 4" xfId="186"/>
    <cellStyle name="Texto de advertencia 2" xfId="187"/>
    <cellStyle name="Texto de advertencia 3" xfId="188"/>
    <cellStyle name="Texto de advertencia 4" xfId="189"/>
    <cellStyle name="Texto explicativo 2" xfId="190"/>
    <cellStyle name="Texto explicativo 3" xfId="191"/>
    <cellStyle name="Texto explicativo 4" xfId="192"/>
    <cellStyle name="Título 1 2" xfId="193"/>
    <cellStyle name="Título 1 3" xfId="194"/>
    <cellStyle name="Título 1 4" xfId="195"/>
    <cellStyle name="Título 2 2" xfId="196"/>
    <cellStyle name="Título 2 3" xfId="197"/>
    <cellStyle name="Título 2 4" xfId="198"/>
    <cellStyle name="Título 3 2" xfId="199"/>
    <cellStyle name="Título 3 3" xfId="200"/>
    <cellStyle name="Título 3 4" xfId="201"/>
    <cellStyle name="Título 4" xfId="202"/>
    <cellStyle name="Título 5" xfId="203"/>
    <cellStyle name="Título 6" xfId="204"/>
    <cellStyle name="Total 2" xfId="205"/>
    <cellStyle name="Total 3" xfId="206"/>
    <cellStyle name="Total 4" xfId="207"/>
  </cellStyles>
  <dxfs count="0"/>
  <tableStyles count="0" defaultTableStyle="TableStyleMedium9" defaultPivotStyle="PivotStyleLight16"/>
  <colors>
    <mruColors>
      <color rgb="FFFF0000"/>
      <color rgb="FFFFFFCC"/>
      <color rgb="FF76FC6C"/>
      <color rgb="FFF2F2F2"/>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276225</xdr:colOff>
      <xdr:row>1</xdr:row>
      <xdr:rowOff>133350</xdr:rowOff>
    </xdr:from>
    <xdr:to>
      <xdr:col>1</xdr:col>
      <xdr:colOff>836958</xdr:colOff>
      <xdr:row>4</xdr:row>
      <xdr:rowOff>127966</xdr:rowOff>
    </xdr:to>
    <xdr:pic>
      <xdr:nvPicPr>
        <xdr:cNvPr id="2" name="Imagen 1">
          <a:extLst>
            <a:ext uri="{FF2B5EF4-FFF2-40B4-BE49-F238E27FC236}">
              <a16:creationId xmlns:a16="http://schemas.microsoft.com/office/drawing/2014/main" xmlns="" id="{D97AC52B-6CFD-44A3-B715-ECB6B862E9A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295275"/>
          <a:ext cx="1151283" cy="48039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246530</xdr:colOff>
      <xdr:row>1</xdr:row>
      <xdr:rowOff>78441</xdr:rowOff>
    </xdr:from>
    <xdr:to>
      <xdr:col>1</xdr:col>
      <xdr:colOff>803901</xdr:colOff>
      <xdr:row>4</xdr:row>
      <xdr:rowOff>88185</xdr:rowOff>
    </xdr:to>
    <xdr:pic>
      <xdr:nvPicPr>
        <xdr:cNvPr id="3" name="Imagen 2">
          <a:extLst>
            <a:ext uri="{FF2B5EF4-FFF2-40B4-BE49-F238E27FC236}">
              <a16:creationId xmlns:a16="http://schemas.microsoft.com/office/drawing/2014/main" xmlns="" id="{CA762AED-84C5-4804-B057-538BFE57732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6530" y="235323"/>
          <a:ext cx="1151283" cy="480391"/>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183173</xdr:colOff>
      <xdr:row>1</xdr:row>
      <xdr:rowOff>109904</xdr:rowOff>
    </xdr:from>
    <xdr:to>
      <xdr:col>1</xdr:col>
      <xdr:colOff>740975</xdr:colOff>
      <xdr:row>4</xdr:row>
      <xdr:rowOff>106718</xdr:rowOff>
    </xdr:to>
    <xdr:pic>
      <xdr:nvPicPr>
        <xdr:cNvPr id="3" name="Imagen 2">
          <a:extLst>
            <a:ext uri="{FF2B5EF4-FFF2-40B4-BE49-F238E27FC236}">
              <a16:creationId xmlns:a16="http://schemas.microsoft.com/office/drawing/2014/main" xmlns="" id="{64B9BEBB-1D52-485B-A491-E9D119941E5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3173" y="271096"/>
          <a:ext cx="1151283" cy="48039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1</xdr:row>
      <xdr:rowOff>95250</xdr:rowOff>
    </xdr:from>
    <xdr:to>
      <xdr:col>1</xdr:col>
      <xdr:colOff>760758</xdr:colOff>
      <xdr:row>4</xdr:row>
      <xdr:rowOff>89866</xdr:rowOff>
    </xdr:to>
    <xdr:pic>
      <xdr:nvPicPr>
        <xdr:cNvPr id="3" name="Imagen 2">
          <a:extLst>
            <a:ext uri="{FF2B5EF4-FFF2-40B4-BE49-F238E27FC236}">
              <a16:creationId xmlns:a16="http://schemas.microsoft.com/office/drawing/2014/main" xmlns="" id="{6D04846E-AE94-4652-AACA-07FAB5B24D3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0025" y="257175"/>
          <a:ext cx="1151283" cy="480391"/>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149087</xdr:colOff>
      <xdr:row>1</xdr:row>
      <xdr:rowOff>82826</xdr:rowOff>
    </xdr:from>
    <xdr:to>
      <xdr:col>1</xdr:col>
      <xdr:colOff>712305</xdr:colOff>
      <xdr:row>4</xdr:row>
      <xdr:rowOff>66260</xdr:rowOff>
    </xdr:to>
    <xdr:pic>
      <xdr:nvPicPr>
        <xdr:cNvPr id="3" name="Imagen 2">
          <a:extLst>
            <a:ext uri="{FF2B5EF4-FFF2-40B4-BE49-F238E27FC236}">
              <a16:creationId xmlns:a16="http://schemas.microsoft.com/office/drawing/2014/main" xmlns="" id="{89CE485E-65BB-45CF-925C-E780784C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87" y="248478"/>
          <a:ext cx="1151283" cy="4803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wnloads/Cot%20-%2001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Presupuesto"/>
      <sheetName val="Lista de Materiales"/>
      <sheetName val="Analisis de P.U"/>
      <sheetName val="Resumen Obra"/>
      <sheetName val="Pesupuesto"/>
    </sheetNames>
    <sheetDataSet>
      <sheetData sheetId="0"/>
      <sheetData sheetId="1">
        <row r="4">
          <cell r="A4" t="str">
            <v>AD11/4"</v>
          </cell>
          <cell r="E4" t="str">
            <v>Adaptador terminal pvc de 1 1/4"</v>
          </cell>
          <cell r="F4" t="str">
            <v>und</v>
          </cell>
          <cell r="G4">
            <v>1050</v>
          </cell>
          <cell r="I4">
            <v>0.08</v>
          </cell>
          <cell r="J4">
            <v>882.35294117647061</v>
          </cell>
        </row>
        <row r="5">
          <cell r="A5">
            <v>124030</v>
          </cell>
          <cell r="E5" t="str">
            <v>Adaptador terminal pvc de 1"</v>
          </cell>
          <cell r="F5" t="str">
            <v>und</v>
          </cell>
          <cell r="G5">
            <v>449.99999999999994</v>
          </cell>
          <cell r="I5">
            <v>0.08</v>
          </cell>
          <cell r="J5">
            <v>378.15126050420167</v>
          </cell>
        </row>
        <row r="6">
          <cell r="A6" t="str">
            <v>AD1 1/2"</v>
          </cell>
          <cell r="E6" t="str">
            <v>Adaptador terminal pvc de 1-1/2</v>
          </cell>
          <cell r="F6" t="str">
            <v>und</v>
          </cell>
          <cell r="G6">
            <v>1350</v>
          </cell>
          <cell r="I6">
            <v>0.08</v>
          </cell>
          <cell r="J6">
            <v>1134.453781512605</v>
          </cell>
        </row>
        <row r="7">
          <cell r="A7">
            <v>124010</v>
          </cell>
          <cell r="E7" t="str">
            <v>Adaptador terminal pvc de 1/2"</v>
          </cell>
          <cell r="F7" t="str">
            <v>und</v>
          </cell>
          <cell r="G7">
            <v>180</v>
          </cell>
          <cell r="I7">
            <v>0.08</v>
          </cell>
          <cell r="J7">
            <v>151.26050420168067</v>
          </cell>
        </row>
        <row r="8">
          <cell r="A8" t="str">
            <v>AD2"</v>
          </cell>
          <cell r="E8" t="str">
            <v>Adaptador terminal pvc de 2"</v>
          </cell>
          <cell r="F8" t="str">
            <v>und</v>
          </cell>
          <cell r="G8">
            <v>2150</v>
          </cell>
          <cell r="I8">
            <v>0.08</v>
          </cell>
          <cell r="J8">
            <v>1806.7226890756303</v>
          </cell>
        </row>
        <row r="9">
          <cell r="A9" t="str">
            <v>AD3"</v>
          </cell>
          <cell r="E9" t="str">
            <v>Adaptador terminal pvc de 3"</v>
          </cell>
          <cell r="F9" t="str">
            <v>und</v>
          </cell>
          <cell r="G9">
            <v>3300</v>
          </cell>
          <cell r="I9">
            <v>0.08</v>
          </cell>
          <cell r="J9">
            <v>2773.1092436974791</v>
          </cell>
        </row>
        <row r="10">
          <cell r="A10" t="str">
            <v>AD4"</v>
          </cell>
          <cell r="E10" t="str">
            <v>Adaptador terminal pvc de 4"</v>
          </cell>
          <cell r="F10" t="str">
            <v>und</v>
          </cell>
          <cell r="G10">
            <v>3500</v>
          </cell>
          <cell r="I10">
            <v>0.08</v>
          </cell>
          <cell r="J10">
            <v>2941.1764705882356</v>
          </cell>
        </row>
        <row r="11">
          <cell r="A11">
            <v>124020</v>
          </cell>
          <cell r="E11" t="str">
            <v>Adaptador terminal pvc de 3/4"</v>
          </cell>
          <cell r="F11" t="str">
            <v>und</v>
          </cell>
          <cell r="G11">
            <v>240.00000000000003</v>
          </cell>
          <cell r="I11">
            <v>0.08</v>
          </cell>
          <cell r="J11">
            <v>201.68067226890759</v>
          </cell>
        </row>
        <row r="12">
          <cell r="A12" t="str">
            <v>A MT 1/2</v>
          </cell>
          <cell r="E12" t="str">
            <v>Adaptador MT 1/2"</v>
          </cell>
          <cell r="F12" t="str">
            <v>und</v>
          </cell>
          <cell r="G12">
            <v>785.4</v>
          </cell>
          <cell r="I12">
            <v>0.1</v>
          </cell>
          <cell r="J12">
            <v>660</v>
          </cell>
        </row>
        <row r="13">
          <cell r="A13" t="str">
            <v>A MT 3/4</v>
          </cell>
          <cell r="E13" t="str">
            <v>Adaptador MT 3/4"</v>
          </cell>
          <cell r="F13" t="str">
            <v>und</v>
          </cell>
          <cell r="G13">
            <v>1000</v>
          </cell>
          <cell r="I13">
            <v>0.12</v>
          </cell>
          <cell r="J13">
            <v>840.3361344537816</v>
          </cell>
        </row>
        <row r="14">
          <cell r="A14" t="str">
            <v>A MT 1</v>
          </cell>
          <cell r="E14" t="str">
            <v>Adaptador MT 1"</v>
          </cell>
          <cell r="F14" t="str">
            <v>und</v>
          </cell>
          <cell r="G14">
            <v>1350</v>
          </cell>
          <cell r="I14">
            <v>0.14000000000000001</v>
          </cell>
          <cell r="J14">
            <v>1134.453781512605</v>
          </cell>
        </row>
        <row r="15">
          <cell r="A15" t="str">
            <v>A MT 1 1/4</v>
          </cell>
          <cell r="E15" t="str">
            <v>Adaptador MT 1 1/4"</v>
          </cell>
          <cell r="F15" t="str">
            <v>und</v>
          </cell>
          <cell r="G15">
            <v>2600.15</v>
          </cell>
          <cell r="I15">
            <v>0.14000000000000001</v>
          </cell>
          <cell r="J15">
            <v>2185</v>
          </cell>
        </row>
        <row r="16">
          <cell r="A16" t="str">
            <v>A MT 1 1/2</v>
          </cell>
          <cell r="E16" t="str">
            <v>Adaptador MT 1 1/2"</v>
          </cell>
          <cell r="F16" t="str">
            <v>und</v>
          </cell>
          <cell r="G16">
            <v>3094</v>
          </cell>
          <cell r="I16">
            <v>0.14000000000000001</v>
          </cell>
          <cell r="J16">
            <v>2600</v>
          </cell>
        </row>
        <row r="17">
          <cell r="A17" t="str">
            <v>A MT 2</v>
          </cell>
          <cell r="E17" t="str">
            <v>Adaptador MT 2"</v>
          </cell>
          <cell r="F17" t="str">
            <v>und</v>
          </cell>
          <cell r="G17">
            <v>4046</v>
          </cell>
          <cell r="I17">
            <v>0.16</v>
          </cell>
          <cell r="J17">
            <v>3400</v>
          </cell>
        </row>
        <row r="18">
          <cell r="A18" t="str">
            <v>A MT 3</v>
          </cell>
          <cell r="E18" t="str">
            <v>Adaptador MT 3"</v>
          </cell>
          <cell r="F18" t="str">
            <v>und</v>
          </cell>
          <cell r="G18">
            <v>15047.55</v>
          </cell>
          <cell r="I18">
            <v>0.16</v>
          </cell>
          <cell r="J18">
            <v>12645</v>
          </cell>
        </row>
        <row r="19">
          <cell r="A19" t="str">
            <v>A MT 4</v>
          </cell>
          <cell r="E19" t="str">
            <v>Adaptador MT 4"</v>
          </cell>
          <cell r="F19" t="str">
            <v>und</v>
          </cell>
          <cell r="G19">
            <v>19920.599999999999</v>
          </cell>
          <cell r="I19">
            <v>0.16</v>
          </cell>
          <cell r="J19">
            <v>16740</v>
          </cell>
        </row>
        <row r="20">
          <cell r="A20">
            <v>130100</v>
          </cell>
          <cell r="E20" t="str">
            <v>Alambre cobre TW    8 AWG</v>
          </cell>
          <cell r="F20" t="str">
            <v>m</v>
          </cell>
          <cell r="G20">
            <v>1905.9039999999995</v>
          </cell>
          <cell r="H20">
            <v>0.04</v>
          </cell>
          <cell r="I20">
            <v>0.04</v>
          </cell>
          <cell r="J20">
            <v>1601.5999999999997</v>
          </cell>
        </row>
        <row r="21">
          <cell r="A21">
            <v>130090</v>
          </cell>
          <cell r="E21" t="str">
            <v>Alambre cobre TW  10 AWG</v>
          </cell>
          <cell r="F21" t="str">
            <v>m</v>
          </cell>
          <cell r="G21">
            <v>1199.1391999999998</v>
          </cell>
          <cell r="H21">
            <v>0.03</v>
          </cell>
          <cell r="I21">
            <v>0.03</v>
          </cell>
          <cell r="J21">
            <v>1007.6799999999998</v>
          </cell>
        </row>
        <row r="22">
          <cell r="A22">
            <v>130080</v>
          </cell>
          <cell r="E22" t="str">
            <v>Alambre cobre TW  12 AWG</v>
          </cell>
          <cell r="F22" t="str">
            <v>m</v>
          </cell>
          <cell r="G22">
            <v>750.93759999999975</v>
          </cell>
          <cell r="H22">
            <v>0.02</v>
          </cell>
          <cell r="I22">
            <v>0.02</v>
          </cell>
          <cell r="J22">
            <v>631.03999999999985</v>
          </cell>
        </row>
        <row r="23">
          <cell r="A23">
            <v>130070</v>
          </cell>
          <cell r="E23" t="str">
            <v>Alambre cobre TW  14 AWG</v>
          </cell>
          <cell r="F23" t="str">
            <v>m</v>
          </cell>
          <cell r="G23">
            <v>456.5791999999999</v>
          </cell>
          <cell r="H23">
            <v>0.02</v>
          </cell>
          <cell r="I23">
            <v>0.02</v>
          </cell>
          <cell r="J23">
            <v>383.67999999999995</v>
          </cell>
        </row>
        <row r="24">
          <cell r="A24" t="str">
            <v>A2*18</v>
          </cell>
          <cell r="E24" t="str">
            <v xml:space="preserve">Alambre 2*18 polarizado </v>
          </cell>
          <cell r="F24" t="str">
            <v>m</v>
          </cell>
          <cell r="G24">
            <v>461.63793103448279</v>
          </cell>
          <cell r="H24">
            <v>0.01</v>
          </cell>
          <cell r="I24">
            <v>0.01</v>
          </cell>
          <cell r="J24">
            <v>387.93103448275866</v>
          </cell>
        </row>
        <row r="25">
          <cell r="A25">
            <v>160240</v>
          </cell>
          <cell r="E25" t="str">
            <v>Automatico QCX 1*20 Amp</v>
          </cell>
          <cell r="F25" t="str">
            <v>und</v>
          </cell>
          <cell r="G25">
            <v>12285.56</v>
          </cell>
          <cell r="H25">
            <v>0.5</v>
          </cell>
          <cell r="J25">
            <v>10324</v>
          </cell>
        </row>
        <row r="26">
          <cell r="A26">
            <v>160105</v>
          </cell>
          <cell r="E26" t="str">
            <v>Automatico QCX 1*30 Amp</v>
          </cell>
          <cell r="F26" t="str">
            <v>und</v>
          </cell>
          <cell r="G26">
            <v>12285.56</v>
          </cell>
          <cell r="H26">
            <v>0.5</v>
          </cell>
          <cell r="J26">
            <v>10324</v>
          </cell>
        </row>
        <row r="27">
          <cell r="A27">
            <v>160128</v>
          </cell>
          <cell r="E27" t="str">
            <v>Automatico QCX 1*40 Amp</v>
          </cell>
          <cell r="F27" t="str">
            <v>und</v>
          </cell>
          <cell r="G27">
            <v>16081.66</v>
          </cell>
          <cell r="H27">
            <v>1.4</v>
          </cell>
          <cell r="J27">
            <v>13514</v>
          </cell>
        </row>
        <row r="28">
          <cell r="A28">
            <v>160127</v>
          </cell>
          <cell r="E28" t="str">
            <v>Automatico QCX 1*60 Amp</v>
          </cell>
          <cell r="F28" t="str">
            <v>und</v>
          </cell>
          <cell r="G28">
            <v>17669.12</v>
          </cell>
          <cell r="H28">
            <v>1.4</v>
          </cell>
          <cell r="J28">
            <v>14848</v>
          </cell>
        </row>
        <row r="29">
          <cell r="A29">
            <v>160176</v>
          </cell>
          <cell r="E29" t="str">
            <v>Automatico QCX 2*30 Amp</v>
          </cell>
          <cell r="F29" t="str">
            <v>und</v>
          </cell>
          <cell r="G29">
            <v>28988.399999999998</v>
          </cell>
          <cell r="H29">
            <v>1.4</v>
          </cell>
          <cell r="J29">
            <v>24360</v>
          </cell>
        </row>
        <row r="30">
          <cell r="A30">
            <v>160206</v>
          </cell>
          <cell r="E30" t="str">
            <v>Automatico QCX 2*40 Amp</v>
          </cell>
          <cell r="F30" t="str">
            <v>und</v>
          </cell>
          <cell r="G30">
            <v>36649.619999999995</v>
          </cell>
          <cell r="H30">
            <v>1.4</v>
          </cell>
          <cell r="J30">
            <v>30798</v>
          </cell>
        </row>
        <row r="31">
          <cell r="A31" t="str">
            <v>2x60s/p</v>
          </cell>
          <cell r="E31" t="str">
            <v>Automatico QCX 2*60 Amp</v>
          </cell>
          <cell r="F31" t="str">
            <v>und</v>
          </cell>
          <cell r="G31">
            <v>40169.64</v>
          </cell>
          <cell r="H31">
            <v>1.4</v>
          </cell>
          <cell r="J31">
            <v>33756</v>
          </cell>
        </row>
        <row r="32">
          <cell r="A32">
            <v>160260</v>
          </cell>
          <cell r="E32" t="str">
            <v>Automatico QCX 3*15 Amp</v>
          </cell>
          <cell r="F32" t="str">
            <v>und</v>
          </cell>
          <cell r="G32">
            <v>62325.06</v>
          </cell>
          <cell r="H32">
            <v>1.4</v>
          </cell>
          <cell r="J32">
            <v>52374</v>
          </cell>
        </row>
        <row r="33">
          <cell r="A33">
            <v>160335</v>
          </cell>
          <cell r="E33" t="str">
            <v>Automatico QCX 3*70 Amp</v>
          </cell>
          <cell r="F33" t="str">
            <v>und</v>
          </cell>
          <cell r="G33">
            <v>72554.3</v>
          </cell>
          <cell r="H33">
            <v>1.4</v>
          </cell>
          <cell r="J33">
            <v>60970</v>
          </cell>
        </row>
        <row r="34">
          <cell r="A34">
            <v>160015</v>
          </cell>
          <cell r="E34" t="str">
            <v>Automatico QPX 1*15 Amp</v>
          </cell>
          <cell r="F34" t="str">
            <v>und</v>
          </cell>
          <cell r="G34">
            <v>9050</v>
          </cell>
          <cell r="H34">
            <v>0.8</v>
          </cell>
          <cell r="J34">
            <v>7605.042016806723</v>
          </cell>
        </row>
        <row r="35">
          <cell r="A35">
            <v>160045</v>
          </cell>
          <cell r="E35" t="str">
            <v>Automatico QPX 1*20 Amp</v>
          </cell>
          <cell r="F35" t="str">
            <v>und</v>
          </cell>
          <cell r="G35">
            <v>9050</v>
          </cell>
          <cell r="H35">
            <v>0.8</v>
          </cell>
          <cell r="J35">
            <v>7605.042016806723</v>
          </cell>
        </row>
        <row r="36">
          <cell r="A36">
            <v>160085</v>
          </cell>
          <cell r="E36" t="str">
            <v>Automatico QPX 1*30 Amp</v>
          </cell>
          <cell r="F36" t="str">
            <v>und</v>
          </cell>
          <cell r="G36">
            <v>9050</v>
          </cell>
          <cell r="H36">
            <v>0.8</v>
          </cell>
          <cell r="J36">
            <v>7605.042016806723</v>
          </cell>
        </row>
        <row r="37">
          <cell r="A37" t="str">
            <v>a1x40enchu</v>
          </cell>
          <cell r="E37" t="str">
            <v>Automatico QPX 1*40 Amp</v>
          </cell>
          <cell r="F37" t="str">
            <v>und</v>
          </cell>
          <cell r="G37">
            <v>8412.1099999999988</v>
          </cell>
          <cell r="H37">
            <v>0.8</v>
          </cell>
          <cell r="J37">
            <v>7069</v>
          </cell>
        </row>
        <row r="38">
          <cell r="A38" t="str">
            <v>a1x60enchu</v>
          </cell>
          <cell r="E38" t="str">
            <v>Automatico QPX 1*60 Amp</v>
          </cell>
          <cell r="F38" t="str">
            <v>und</v>
          </cell>
          <cell r="G38">
            <v>8412.1099999999988</v>
          </cell>
          <cell r="H38">
            <v>0.8</v>
          </cell>
          <cell r="J38">
            <v>7069</v>
          </cell>
        </row>
        <row r="39">
          <cell r="A39">
            <v>160160</v>
          </cell>
          <cell r="E39" t="str">
            <v>Automatico QPX 2*20 Amp</v>
          </cell>
          <cell r="F39" t="str">
            <v>und</v>
          </cell>
          <cell r="G39">
            <v>33650</v>
          </cell>
          <cell r="H39">
            <v>1.4</v>
          </cell>
          <cell r="J39">
            <v>28277.310924369751</v>
          </cell>
        </row>
        <row r="40">
          <cell r="A40">
            <v>160161</v>
          </cell>
          <cell r="E40" t="str">
            <v>Automatico QPX 2*15 Amp</v>
          </cell>
          <cell r="F40" t="str">
            <v>und</v>
          </cell>
          <cell r="G40">
            <v>33650</v>
          </cell>
          <cell r="H40">
            <v>1.4</v>
          </cell>
          <cell r="J40">
            <v>28277.310924369751</v>
          </cell>
        </row>
        <row r="41">
          <cell r="A41" t="str">
            <v>2*3</v>
          </cell>
          <cell r="E41" t="str">
            <v>Automatico QPX 2*30 Amp</v>
          </cell>
          <cell r="F41" t="str">
            <v>und</v>
          </cell>
          <cell r="G41">
            <v>24395</v>
          </cell>
          <cell r="H41">
            <v>1.4</v>
          </cell>
          <cell r="J41">
            <v>20500</v>
          </cell>
        </row>
        <row r="42">
          <cell r="A42">
            <v>160194</v>
          </cell>
          <cell r="E42" t="str">
            <v>Automatico QPX 2*40 Amp</v>
          </cell>
          <cell r="F42" t="str">
            <v>und</v>
          </cell>
          <cell r="G42">
            <v>41935.599999999999</v>
          </cell>
          <cell r="H42">
            <v>1.4</v>
          </cell>
          <cell r="J42">
            <v>35240</v>
          </cell>
        </row>
        <row r="43">
          <cell r="A43">
            <v>160280</v>
          </cell>
          <cell r="E43" t="str">
            <v>Automatico QPX 3*20 Amp</v>
          </cell>
          <cell r="F43" t="str">
            <v>und</v>
          </cell>
          <cell r="G43">
            <v>52317.159999999996</v>
          </cell>
          <cell r="H43">
            <v>1.4</v>
          </cell>
          <cell r="J43">
            <v>43964</v>
          </cell>
        </row>
        <row r="44">
          <cell r="A44" t="str">
            <v>3*3</v>
          </cell>
          <cell r="E44" t="str">
            <v>Automatico QPX 3*30 Amp</v>
          </cell>
          <cell r="F44" t="str">
            <v>und</v>
          </cell>
          <cell r="G44">
            <v>52317.159999999996</v>
          </cell>
          <cell r="H44">
            <v>1.4</v>
          </cell>
          <cell r="J44">
            <v>43964</v>
          </cell>
        </row>
        <row r="45">
          <cell r="A45">
            <v>160305</v>
          </cell>
          <cell r="E45" t="str">
            <v>Automatico QPX 3*50 Amp</v>
          </cell>
          <cell r="F45" t="str">
            <v>und</v>
          </cell>
          <cell r="G45">
            <v>54939.92</v>
          </cell>
          <cell r="H45">
            <v>1.4</v>
          </cell>
          <cell r="J45">
            <v>46168</v>
          </cell>
        </row>
        <row r="46">
          <cell r="A46" t="str">
            <v>aro2x50Moeller</v>
          </cell>
          <cell r="E46" t="str">
            <v>Automatico 2x50 amp - 15 kamp riel omega Moeller</v>
          </cell>
          <cell r="F46" t="str">
            <v>und</v>
          </cell>
          <cell r="G46">
            <v>50634.5</v>
          </cell>
          <cell r="H46">
            <v>1.4</v>
          </cell>
          <cell r="J46">
            <v>42550</v>
          </cell>
        </row>
        <row r="47">
          <cell r="A47" t="str">
            <v>aro1x15Moeller</v>
          </cell>
          <cell r="E47" t="str">
            <v>Automatico 1x10 amp - 15 kamp riel omega Moeller</v>
          </cell>
          <cell r="F47" t="str">
            <v>und</v>
          </cell>
          <cell r="G47">
            <v>10829</v>
          </cell>
          <cell r="H47">
            <v>0.5</v>
          </cell>
          <cell r="J47">
            <v>9100</v>
          </cell>
        </row>
        <row r="48">
          <cell r="A48" t="str">
            <v>Autoenchom15</v>
          </cell>
          <cell r="E48" t="str">
            <v>Automatico enchufable Home Line 1*15 Amp</v>
          </cell>
          <cell r="F48" t="str">
            <v>und</v>
          </cell>
          <cell r="G48">
            <v>9050</v>
          </cell>
          <cell r="H48">
            <v>0.8</v>
          </cell>
          <cell r="J48">
            <v>7605.042016806723</v>
          </cell>
        </row>
        <row r="49">
          <cell r="A49" t="str">
            <v>Autoenchom20</v>
          </cell>
          <cell r="E49" t="str">
            <v>Automatico enchufable Home Line 1*20 Amp</v>
          </cell>
          <cell r="F49" t="str">
            <v>und</v>
          </cell>
          <cell r="G49">
            <v>9050</v>
          </cell>
          <cell r="H49">
            <v>0.8</v>
          </cell>
          <cell r="J49">
            <v>7605.042016806723</v>
          </cell>
        </row>
        <row r="50">
          <cell r="A50" t="str">
            <v>Autoenchom30</v>
          </cell>
          <cell r="E50" t="str">
            <v>Automatico enchufable Home Line 1*30 Amp</v>
          </cell>
          <cell r="F50" t="str">
            <v>und</v>
          </cell>
          <cell r="G50">
            <v>9050</v>
          </cell>
          <cell r="H50">
            <v>0.8</v>
          </cell>
          <cell r="J50">
            <v>7605.042016806723</v>
          </cell>
        </row>
        <row r="51">
          <cell r="A51" t="str">
            <v>Autoenchom2x15</v>
          </cell>
          <cell r="E51" t="str">
            <v>Automatico enchufable Home Line 2*15 Amp</v>
          </cell>
          <cell r="F51" t="str">
            <v>und</v>
          </cell>
          <cell r="G51">
            <v>33650</v>
          </cell>
          <cell r="H51">
            <v>1.4</v>
          </cell>
          <cell r="J51">
            <v>28277.310924369751</v>
          </cell>
        </row>
        <row r="52">
          <cell r="A52" t="str">
            <v>Autoenchom2x20</v>
          </cell>
          <cell r="E52" t="str">
            <v>Automatico enchufable Home Line 2*20 Amp</v>
          </cell>
          <cell r="F52" t="str">
            <v>und</v>
          </cell>
          <cell r="G52">
            <v>33650</v>
          </cell>
          <cell r="H52">
            <v>1.4</v>
          </cell>
          <cell r="J52">
            <v>28277.310924369751</v>
          </cell>
        </row>
        <row r="53">
          <cell r="A53" t="str">
            <v>Autoenchom2x30</v>
          </cell>
          <cell r="E53" t="str">
            <v>Automatico enchufable Home Line 2*30 Amp</v>
          </cell>
          <cell r="F53" t="str">
            <v>und</v>
          </cell>
          <cell r="G53">
            <v>33650</v>
          </cell>
          <cell r="H53">
            <v>1.4</v>
          </cell>
          <cell r="J53">
            <v>28277.310924369751</v>
          </cell>
        </row>
        <row r="54">
          <cell r="A54" t="str">
            <v>Autoenchom3x30</v>
          </cell>
          <cell r="E54" t="str">
            <v>Automatico enchufable Home Line 3*30 Amp</v>
          </cell>
          <cell r="F54" t="str">
            <v>und</v>
          </cell>
          <cell r="G54">
            <v>51799.999999999993</v>
          </cell>
          <cell r="H54">
            <v>1.4</v>
          </cell>
          <cell r="J54">
            <v>43529.411764705881</v>
          </cell>
        </row>
        <row r="55">
          <cell r="A55" t="str">
            <v>BS70W</v>
          </cell>
          <cell r="E55" t="str">
            <v>Bombillo de sodio de 70 W</v>
          </cell>
          <cell r="F55" t="str">
            <v>und</v>
          </cell>
          <cell r="G55">
            <v>23800</v>
          </cell>
          <cell r="I55">
            <v>0.2</v>
          </cell>
          <cell r="J55">
            <v>20000</v>
          </cell>
        </row>
        <row r="56">
          <cell r="A56" t="str">
            <v>BS150W</v>
          </cell>
          <cell r="E56" t="str">
            <v>Bombillo de sodio de 150 W</v>
          </cell>
          <cell r="F56" t="str">
            <v>und</v>
          </cell>
          <cell r="G56">
            <v>29750</v>
          </cell>
          <cell r="J56">
            <v>25000</v>
          </cell>
        </row>
        <row r="57">
          <cell r="A57" t="str">
            <v>BS250W</v>
          </cell>
          <cell r="E57" t="str">
            <v>Bombillo de sodio de 250 W</v>
          </cell>
          <cell r="F57" t="str">
            <v>und</v>
          </cell>
          <cell r="G57">
            <v>0</v>
          </cell>
          <cell r="H57">
            <v>0.03</v>
          </cell>
        </row>
        <row r="58">
          <cell r="A58" t="str">
            <v>BS400W</v>
          </cell>
          <cell r="E58" t="str">
            <v>Bombillo de sodio de 400 W</v>
          </cell>
          <cell r="F58" t="str">
            <v>und</v>
          </cell>
          <cell r="G58">
            <v>0</v>
          </cell>
          <cell r="H58">
            <v>0.03</v>
          </cell>
        </row>
        <row r="59">
          <cell r="A59" t="str">
            <v>BLM160-1</v>
          </cell>
          <cell r="E59" t="str">
            <v>Bombillo luz mixta 160W 110V</v>
          </cell>
          <cell r="F59" t="str">
            <v>und</v>
          </cell>
          <cell r="G59">
            <v>0</v>
          </cell>
          <cell r="H59">
            <v>0.03</v>
          </cell>
        </row>
        <row r="60">
          <cell r="A60" t="str">
            <v>BLM160-2</v>
          </cell>
          <cell r="E60" t="str">
            <v>Bombillo luz mixta 160W 220V</v>
          </cell>
          <cell r="F60" t="str">
            <v>und</v>
          </cell>
          <cell r="G60">
            <v>0</v>
          </cell>
          <cell r="H60">
            <v>0.03</v>
          </cell>
        </row>
        <row r="61">
          <cell r="A61" t="str">
            <v>BLM250</v>
          </cell>
          <cell r="E61" t="str">
            <v>Bombillo luz mixta 250W 220V</v>
          </cell>
          <cell r="F61" t="str">
            <v>und</v>
          </cell>
          <cell r="G61">
            <v>0</v>
          </cell>
          <cell r="H61">
            <v>0.03</v>
          </cell>
        </row>
        <row r="62">
          <cell r="A62" t="str">
            <v>BM125</v>
          </cell>
          <cell r="E62" t="str">
            <v>Bombillo mercurio de 125 W</v>
          </cell>
          <cell r="F62" t="str">
            <v>und</v>
          </cell>
          <cell r="G62">
            <v>6426</v>
          </cell>
          <cell r="H62">
            <v>0.02</v>
          </cell>
          <cell r="J62">
            <v>5400</v>
          </cell>
        </row>
        <row r="63">
          <cell r="A63" t="str">
            <v>BM250</v>
          </cell>
          <cell r="E63" t="str">
            <v>Bombillo mercurio de 250 W</v>
          </cell>
          <cell r="F63" t="str">
            <v>und</v>
          </cell>
          <cell r="G63">
            <v>6426</v>
          </cell>
          <cell r="H63">
            <v>0.02</v>
          </cell>
          <cell r="J63">
            <v>5400</v>
          </cell>
        </row>
        <row r="64">
          <cell r="A64">
            <v>60</v>
          </cell>
          <cell r="E64" t="str">
            <v>Bombillo incandescente de 60 W</v>
          </cell>
          <cell r="F64" t="str">
            <v>und</v>
          </cell>
          <cell r="G64">
            <v>952</v>
          </cell>
          <cell r="I64">
            <v>0.02</v>
          </cell>
          <cell r="J64">
            <v>800</v>
          </cell>
        </row>
        <row r="65">
          <cell r="A65" t="str">
            <v>BPL13</v>
          </cell>
          <cell r="E65" t="str">
            <v>Bombillo PLC13w</v>
          </cell>
          <cell r="F65" t="str">
            <v>und</v>
          </cell>
          <cell r="G65">
            <v>17106.25</v>
          </cell>
          <cell r="J65">
            <v>14375</v>
          </cell>
        </row>
        <row r="66">
          <cell r="A66" t="str">
            <v>BPL26</v>
          </cell>
          <cell r="E66" t="str">
            <v>Bombillo PLC26w</v>
          </cell>
          <cell r="F66" t="str">
            <v>und</v>
          </cell>
          <cell r="G66">
            <v>17106.25</v>
          </cell>
          <cell r="J66">
            <v>14375</v>
          </cell>
        </row>
        <row r="67">
          <cell r="A67" t="str">
            <v>BA20w</v>
          </cell>
          <cell r="E67" t="str">
            <v>Bombillo Ahorrador 20w Philips</v>
          </cell>
          <cell r="F67" t="str">
            <v>und</v>
          </cell>
          <cell r="G67">
            <v>11900</v>
          </cell>
          <cell r="J67">
            <v>10000</v>
          </cell>
        </row>
        <row r="68">
          <cell r="A68">
            <v>2</v>
          </cell>
          <cell r="E68" t="str">
            <v>Bulto de favigel</v>
          </cell>
          <cell r="F68" t="str">
            <v>blt</v>
          </cell>
          <cell r="G68">
            <v>136850</v>
          </cell>
          <cell r="H68">
            <v>0.5</v>
          </cell>
          <cell r="I68">
            <v>0.5</v>
          </cell>
          <cell r="J68">
            <v>115000</v>
          </cell>
        </row>
        <row r="69">
          <cell r="A69" t="str">
            <v>CV-12</v>
          </cell>
          <cell r="E69" t="str">
            <v>Cable vehiculo No.12</v>
          </cell>
          <cell r="F69" t="str">
            <v>m</v>
          </cell>
          <cell r="G69">
            <v>1231.6499999999999</v>
          </cell>
          <cell r="H69">
            <v>0.04</v>
          </cell>
          <cell r="I69">
            <v>0.04</v>
          </cell>
          <cell r="J69">
            <v>1035</v>
          </cell>
        </row>
        <row r="70">
          <cell r="A70" t="str">
            <v>CV-14</v>
          </cell>
          <cell r="E70" t="str">
            <v>Cable vehiculo No.14</v>
          </cell>
          <cell r="F70" t="str">
            <v>m</v>
          </cell>
          <cell r="G70">
            <v>815.15</v>
          </cell>
          <cell r="H70">
            <v>0.04</v>
          </cell>
          <cell r="I70">
            <v>0.04</v>
          </cell>
          <cell r="J70">
            <v>685</v>
          </cell>
        </row>
        <row r="71">
          <cell r="A71" t="str">
            <v>CV-16</v>
          </cell>
          <cell r="E71" t="str">
            <v>Cable vehiculo No.16</v>
          </cell>
          <cell r="F71" t="str">
            <v>m</v>
          </cell>
          <cell r="G71">
            <v>421.16479999999996</v>
          </cell>
          <cell r="H71">
            <v>0.04</v>
          </cell>
          <cell r="I71">
            <v>0.04</v>
          </cell>
          <cell r="J71">
            <v>353.91999999999996</v>
          </cell>
        </row>
        <row r="72">
          <cell r="A72" t="str">
            <v>CD-8</v>
          </cell>
          <cell r="E72" t="str">
            <v>Cable # 8 Desnudo</v>
          </cell>
          <cell r="F72" t="str">
            <v>m</v>
          </cell>
          <cell r="G72">
            <v>2121.0559999999996</v>
          </cell>
          <cell r="H72">
            <v>0.04</v>
          </cell>
          <cell r="I72">
            <v>0.04</v>
          </cell>
          <cell r="J72">
            <v>1782.3999999999996</v>
          </cell>
        </row>
        <row r="73">
          <cell r="A73" t="str">
            <v>CD-6</v>
          </cell>
          <cell r="E73" t="str">
            <v>Cable # 6 Desnudo</v>
          </cell>
          <cell r="F73" t="str">
            <v>m</v>
          </cell>
          <cell r="G73">
            <v>3216.2367999999997</v>
          </cell>
          <cell r="H73">
            <v>0.04</v>
          </cell>
          <cell r="I73">
            <v>0.04</v>
          </cell>
          <cell r="J73">
            <v>2702.72</v>
          </cell>
        </row>
        <row r="74">
          <cell r="A74" t="str">
            <v>CD-4</v>
          </cell>
          <cell r="E74" t="str">
            <v>Cable # 4 Desnudo</v>
          </cell>
          <cell r="F74" t="str">
            <v>m</v>
          </cell>
          <cell r="G74">
            <v>4950.7807999999995</v>
          </cell>
          <cell r="H74">
            <v>0.05</v>
          </cell>
          <cell r="I74">
            <v>0.05</v>
          </cell>
          <cell r="J74">
            <v>4160.32</v>
          </cell>
        </row>
        <row r="75">
          <cell r="A75" t="str">
            <v>CD-2</v>
          </cell>
          <cell r="E75" t="str">
            <v>Cable # 2 Desnudo</v>
          </cell>
          <cell r="F75" t="str">
            <v>m</v>
          </cell>
          <cell r="G75">
            <v>7597.7215999999989</v>
          </cell>
          <cell r="H75">
            <v>0.06</v>
          </cell>
          <cell r="I75">
            <v>0.06</v>
          </cell>
          <cell r="J75">
            <v>6384.6399999999994</v>
          </cell>
        </row>
        <row r="76">
          <cell r="A76" t="str">
            <v>CD-1/0</v>
          </cell>
          <cell r="E76" t="str">
            <v>Cable # 1/0 Desnudo</v>
          </cell>
          <cell r="F76" t="str">
            <v>m</v>
          </cell>
          <cell r="G76">
            <v>11976.921599999996</v>
          </cell>
          <cell r="H76">
            <v>0.06</v>
          </cell>
          <cell r="I76">
            <v>0.06</v>
          </cell>
          <cell r="J76">
            <v>10064.639999999998</v>
          </cell>
        </row>
        <row r="77">
          <cell r="A77" t="str">
            <v>CD-2/0</v>
          </cell>
          <cell r="E77" t="str">
            <v>Cable # 2/0 Desnudo</v>
          </cell>
          <cell r="F77" t="str">
            <v>m</v>
          </cell>
          <cell r="G77">
            <v>15121.948799999998</v>
          </cell>
          <cell r="H77">
            <v>0.06</v>
          </cell>
          <cell r="I77">
            <v>0.06</v>
          </cell>
          <cell r="J77">
            <v>12707.519999999999</v>
          </cell>
        </row>
        <row r="78">
          <cell r="A78" t="str">
            <v>CD-4/0</v>
          </cell>
          <cell r="E78" t="str">
            <v>Cable # 4/0 Desnudo</v>
          </cell>
          <cell r="F78" t="str">
            <v>m</v>
          </cell>
          <cell r="G78">
            <v>24590.921599999994</v>
          </cell>
          <cell r="H78">
            <v>0.06</v>
          </cell>
          <cell r="I78">
            <v>0.06</v>
          </cell>
          <cell r="J78">
            <v>20664.639999999996</v>
          </cell>
        </row>
        <row r="79">
          <cell r="A79" t="str">
            <v>C-14</v>
          </cell>
          <cell r="E79" t="str">
            <v>Cable # 14</v>
          </cell>
          <cell r="F79" t="str">
            <v>m</v>
          </cell>
          <cell r="G79">
            <v>950</v>
          </cell>
          <cell r="H79">
            <v>0.04</v>
          </cell>
          <cell r="I79">
            <v>0.04</v>
          </cell>
          <cell r="J79">
            <v>798.31932773109247</v>
          </cell>
        </row>
        <row r="80">
          <cell r="A80" t="str">
            <v>C-12</v>
          </cell>
          <cell r="E80" t="str">
            <v>Cable # 12</v>
          </cell>
          <cell r="F80" t="str">
            <v>m</v>
          </cell>
          <cell r="G80">
            <v>1350</v>
          </cell>
          <cell r="H80">
            <v>0.04</v>
          </cell>
          <cell r="I80">
            <v>0.04</v>
          </cell>
          <cell r="J80">
            <v>1134.453781512605</v>
          </cell>
        </row>
        <row r="81">
          <cell r="A81" t="str">
            <v>C-10</v>
          </cell>
          <cell r="E81" t="str">
            <v>Cable # 10</v>
          </cell>
          <cell r="F81" t="str">
            <v>m</v>
          </cell>
          <cell r="G81">
            <v>1900</v>
          </cell>
          <cell r="H81">
            <v>0.04</v>
          </cell>
          <cell r="I81">
            <v>0.04</v>
          </cell>
          <cell r="J81">
            <v>1596.6386554621849</v>
          </cell>
        </row>
        <row r="82">
          <cell r="A82">
            <v>303090</v>
          </cell>
          <cell r="E82" t="str">
            <v>Cable # 8</v>
          </cell>
          <cell r="F82" t="str">
            <v>m</v>
          </cell>
          <cell r="G82">
            <v>2900</v>
          </cell>
          <cell r="H82">
            <v>0.05</v>
          </cell>
          <cell r="I82">
            <v>0.05</v>
          </cell>
          <cell r="J82">
            <v>2436.9747899159665</v>
          </cell>
        </row>
        <row r="83">
          <cell r="A83">
            <v>303121</v>
          </cell>
          <cell r="E83" t="str">
            <v>Cable # 6</v>
          </cell>
          <cell r="F83" t="str">
            <v>m</v>
          </cell>
          <cell r="G83">
            <v>4450</v>
          </cell>
          <cell r="H83">
            <v>0.05</v>
          </cell>
          <cell r="I83">
            <v>0.05</v>
          </cell>
          <cell r="J83">
            <v>3739.4957983193281</v>
          </cell>
        </row>
        <row r="84">
          <cell r="A84">
            <v>303110</v>
          </cell>
          <cell r="E84" t="str">
            <v>Cable # 4</v>
          </cell>
          <cell r="F84" t="str">
            <v>m</v>
          </cell>
          <cell r="G84">
            <v>6650.0000000000009</v>
          </cell>
          <cell r="H84">
            <v>0.06</v>
          </cell>
          <cell r="I84">
            <v>0.06</v>
          </cell>
          <cell r="J84">
            <v>5588.2352941176478</v>
          </cell>
        </row>
        <row r="85">
          <cell r="A85">
            <v>303120</v>
          </cell>
          <cell r="E85" t="str">
            <v>Cable # 2</v>
          </cell>
          <cell r="F85" t="str">
            <v>m</v>
          </cell>
          <cell r="G85">
            <v>10560</v>
          </cell>
          <cell r="H85">
            <v>0.06</v>
          </cell>
          <cell r="I85">
            <v>0.06</v>
          </cell>
          <cell r="J85">
            <v>8873.9495798319331</v>
          </cell>
        </row>
        <row r="86">
          <cell r="A86" t="str">
            <v>C-14PE</v>
          </cell>
          <cell r="E86" t="str">
            <v>Cable # 14</v>
          </cell>
          <cell r="F86" t="str">
            <v>m</v>
          </cell>
          <cell r="G86">
            <v>1047.2</v>
          </cell>
          <cell r="H86">
            <v>0.04</v>
          </cell>
          <cell r="I86">
            <v>0.04</v>
          </cell>
          <cell r="J86">
            <v>880</v>
          </cell>
        </row>
        <row r="87">
          <cell r="A87" t="str">
            <v>C-12PE</v>
          </cell>
          <cell r="E87" t="str">
            <v>Cable # 12</v>
          </cell>
          <cell r="F87" t="str">
            <v>m</v>
          </cell>
          <cell r="G87">
            <v>1440</v>
          </cell>
          <cell r="H87">
            <v>0.04</v>
          </cell>
          <cell r="I87">
            <v>0.04</v>
          </cell>
          <cell r="J87">
            <v>1210.0840336134454</v>
          </cell>
        </row>
        <row r="88">
          <cell r="A88" t="str">
            <v>C-10PE</v>
          </cell>
          <cell r="E88" t="str">
            <v>Cable # 10</v>
          </cell>
          <cell r="F88" t="str">
            <v>m</v>
          </cell>
          <cell r="G88">
            <v>2082.5</v>
          </cell>
          <cell r="H88">
            <v>0.04</v>
          </cell>
          <cell r="I88">
            <v>0.04</v>
          </cell>
          <cell r="J88">
            <v>1750</v>
          </cell>
        </row>
        <row r="89">
          <cell r="A89" t="str">
            <v>C-8PE</v>
          </cell>
          <cell r="E89" t="str">
            <v>Cable # 8</v>
          </cell>
          <cell r="F89" t="str">
            <v>m</v>
          </cell>
          <cell r="G89">
            <v>3094</v>
          </cell>
          <cell r="H89">
            <v>0.05</v>
          </cell>
          <cell r="I89">
            <v>0.05</v>
          </cell>
          <cell r="J89">
            <v>2600</v>
          </cell>
        </row>
        <row r="90">
          <cell r="A90" t="str">
            <v>C-6PE</v>
          </cell>
          <cell r="E90" t="str">
            <v>Cable # 6</v>
          </cell>
          <cell r="F90" t="str">
            <v>m</v>
          </cell>
          <cell r="G90">
            <v>4760</v>
          </cell>
          <cell r="H90">
            <v>0.05</v>
          </cell>
          <cell r="I90">
            <v>0.05</v>
          </cell>
          <cell r="J90">
            <v>4000</v>
          </cell>
        </row>
        <row r="91">
          <cell r="A91" t="str">
            <v>C-4PE</v>
          </cell>
          <cell r="E91" t="str">
            <v>Cable # 4</v>
          </cell>
          <cell r="F91" t="str">
            <v>m</v>
          </cell>
          <cell r="G91">
            <v>7378</v>
          </cell>
          <cell r="H91">
            <v>0.06</v>
          </cell>
          <cell r="I91">
            <v>0.06</v>
          </cell>
          <cell r="J91">
            <v>6200</v>
          </cell>
        </row>
        <row r="92">
          <cell r="A92" t="str">
            <v>C-2PE</v>
          </cell>
          <cell r="E92" t="str">
            <v>Cable # 2</v>
          </cell>
          <cell r="F92" t="str">
            <v>m</v>
          </cell>
          <cell r="G92">
            <v>11424</v>
          </cell>
          <cell r="H92">
            <v>0.06</v>
          </cell>
          <cell r="I92">
            <v>0.06</v>
          </cell>
          <cell r="J92">
            <v>9600</v>
          </cell>
        </row>
        <row r="93">
          <cell r="A93" t="str">
            <v>C-1/0PE</v>
          </cell>
          <cell r="E93" t="str">
            <v xml:space="preserve">Cable # 1/0 </v>
          </cell>
          <cell r="F93" t="str">
            <v>m</v>
          </cell>
          <cell r="G93">
            <v>18623.5</v>
          </cell>
          <cell r="H93">
            <v>0.06</v>
          </cell>
          <cell r="I93">
            <v>0.06</v>
          </cell>
          <cell r="J93">
            <v>15650</v>
          </cell>
        </row>
        <row r="94">
          <cell r="A94" t="str">
            <v>C-2/0PE</v>
          </cell>
          <cell r="E94" t="str">
            <v xml:space="preserve">Cable # 2/0 </v>
          </cell>
          <cell r="F94" t="str">
            <v>m</v>
          </cell>
          <cell r="G94">
            <v>23324</v>
          </cell>
          <cell r="H94">
            <v>0.06</v>
          </cell>
          <cell r="I94">
            <v>0.06</v>
          </cell>
          <cell r="J94">
            <v>19600</v>
          </cell>
        </row>
        <row r="95">
          <cell r="A95" t="str">
            <v>C-3/0PE</v>
          </cell>
          <cell r="E95" t="str">
            <v xml:space="preserve">Cable # 3/0 </v>
          </cell>
          <cell r="F95" t="str">
            <v>m</v>
          </cell>
          <cell r="G95">
            <v>35700</v>
          </cell>
          <cell r="H95">
            <v>0.06</v>
          </cell>
          <cell r="I95">
            <v>0.06</v>
          </cell>
          <cell r="J95">
            <v>30000</v>
          </cell>
        </row>
        <row r="96">
          <cell r="A96" t="str">
            <v>C-4/0PE</v>
          </cell>
          <cell r="E96" t="str">
            <v xml:space="preserve">Cable # 4/0 </v>
          </cell>
          <cell r="F96" t="str">
            <v>m</v>
          </cell>
          <cell r="G96">
            <v>38675</v>
          </cell>
          <cell r="H96">
            <v>0.06</v>
          </cell>
          <cell r="I96">
            <v>0.06</v>
          </cell>
          <cell r="J96">
            <v>32500</v>
          </cell>
        </row>
        <row r="97">
          <cell r="A97">
            <v>303020</v>
          </cell>
          <cell r="E97" t="str">
            <v>Cable ACSR # 2</v>
          </cell>
          <cell r="F97" t="str">
            <v>m</v>
          </cell>
          <cell r="G97">
            <v>1184.6687999999997</v>
          </cell>
          <cell r="H97">
            <v>0.06</v>
          </cell>
          <cell r="I97">
            <v>0.06</v>
          </cell>
          <cell r="J97">
            <v>995.51999999999987</v>
          </cell>
        </row>
        <row r="98">
          <cell r="A98">
            <v>303010</v>
          </cell>
          <cell r="E98" t="str">
            <v>Cable ACSR # 4</v>
          </cell>
          <cell r="F98" t="str">
            <v>m</v>
          </cell>
          <cell r="G98">
            <v>792.20679999999982</v>
          </cell>
          <cell r="H98">
            <v>0.06</v>
          </cell>
          <cell r="I98">
            <v>0.06</v>
          </cell>
          <cell r="J98">
            <v>665.71999999999991</v>
          </cell>
        </row>
        <row r="99">
          <cell r="A99">
            <v>303030</v>
          </cell>
          <cell r="E99" t="str">
            <v>Cable ACSR # 1/0</v>
          </cell>
          <cell r="F99" t="str">
            <v>m</v>
          </cell>
          <cell r="G99">
            <v>1841.3345999999999</v>
          </cell>
          <cell r="H99">
            <v>0.06</v>
          </cell>
          <cell r="I99">
            <v>0.06</v>
          </cell>
          <cell r="J99">
            <v>1547.34</v>
          </cell>
        </row>
        <row r="100">
          <cell r="A100">
            <v>303040</v>
          </cell>
          <cell r="E100" t="str">
            <v xml:space="preserve">Cable ACSR # 2/0 </v>
          </cell>
          <cell r="F100" t="str">
            <v>m</v>
          </cell>
          <cell r="G100">
            <v>2305.4107999999997</v>
          </cell>
          <cell r="H100">
            <v>0.06</v>
          </cell>
          <cell r="I100">
            <v>0.06</v>
          </cell>
          <cell r="J100">
            <v>1937.32</v>
          </cell>
        </row>
        <row r="101">
          <cell r="A101" t="str">
            <v>CACSR4/0</v>
          </cell>
          <cell r="E101" t="str">
            <v>Cable ACSR # 4/0</v>
          </cell>
          <cell r="F101" t="str">
            <v>m</v>
          </cell>
          <cell r="G101">
            <v>3713.4187999999995</v>
          </cell>
          <cell r="H101">
            <v>0.05</v>
          </cell>
          <cell r="I101">
            <v>0.05</v>
          </cell>
          <cell r="J101">
            <v>3120.5199999999995</v>
          </cell>
        </row>
        <row r="102">
          <cell r="A102" t="str">
            <v>CXLPE2</v>
          </cell>
          <cell r="E102" t="str">
            <v>Cable cu XLPE # 2   al 100%   15KV</v>
          </cell>
          <cell r="F102" t="str">
            <v>m</v>
          </cell>
          <cell r="G102">
            <v>18135.599999999999</v>
          </cell>
          <cell r="H102">
            <v>0.08</v>
          </cell>
          <cell r="I102">
            <v>0.08</v>
          </cell>
          <cell r="J102">
            <v>15239.999999999998</v>
          </cell>
        </row>
        <row r="103">
          <cell r="A103" t="str">
            <v>CXLPE2-133%</v>
          </cell>
          <cell r="E103" t="str">
            <v>Cable cu XLPE # 2   al 133%   15KV</v>
          </cell>
          <cell r="F103" t="str">
            <v>m</v>
          </cell>
          <cell r="G103">
            <v>26087.672413793105</v>
          </cell>
          <cell r="H103">
            <v>0.09</v>
          </cell>
          <cell r="I103">
            <v>0.09</v>
          </cell>
          <cell r="J103">
            <v>21922.413793103449</v>
          </cell>
        </row>
        <row r="104">
          <cell r="A104" t="str">
            <v>CXLPE1/0</v>
          </cell>
          <cell r="E104" t="str">
            <v>Cable cu XLPE # 1/0 al 100%  15 KV</v>
          </cell>
          <cell r="F104" t="str">
            <v>m</v>
          </cell>
          <cell r="G104">
            <v>23573.423999999995</v>
          </cell>
          <cell r="H104">
            <v>0.08</v>
          </cell>
          <cell r="I104">
            <v>0.08</v>
          </cell>
          <cell r="J104">
            <v>19809.599999999999</v>
          </cell>
        </row>
        <row r="105">
          <cell r="A105" t="str">
            <v>CXLPE2/0</v>
          </cell>
          <cell r="E105" t="str">
            <v>Cable cu XLPE # 2/0 al 100%  15 KV</v>
          </cell>
          <cell r="F105" t="str">
            <v>m</v>
          </cell>
          <cell r="G105">
            <v>27705.484799999998</v>
          </cell>
          <cell r="H105">
            <v>0.08</v>
          </cell>
          <cell r="I105">
            <v>0.08</v>
          </cell>
          <cell r="J105">
            <v>23281.919999999998</v>
          </cell>
        </row>
        <row r="106">
          <cell r="A106" t="str">
            <v>CXLPE4/0</v>
          </cell>
          <cell r="E106" t="str">
            <v>Cable cu XLPE # 4/0 al 100%  15KV</v>
          </cell>
          <cell r="F106" t="str">
            <v>m</v>
          </cell>
          <cell r="G106">
            <v>41909.324799999995</v>
          </cell>
          <cell r="H106">
            <v>0.08</v>
          </cell>
          <cell r="I106">
            <v>0.08</v>
          </cell>
          <cell r="J106">
            <v>35217.919999999998</v>
          </cell>
        </row>
        <row r="107">
          <cell r="A107" t="str">
            <v>C2X14caqueta</v>
          </cell>
          <cell r="E107" t="str">
            <v>Cable 2x14 doble chaqueta Caqueta</v>
          </cell>
          <cell r="F107" t="str">
            <v>m</v>
          </cell>
          <cell r="G107">
            <v>1200</v>
          </cell>
          <cell r="H107">
            <v>0.01</v>
          </cell>
          <cell r="I107">
            <v>0.01</v>
          </cell>
          <cell r="J107">
            <v>1008.4033613445379</v>
          </cell>
        </row>
        <row r="108">
          <cell r="A108">
            <v>303200</v>
          </cell>
          <cell r="E108" t="str">
            <v>Cable duplex 2x16</v>
          </cell>
          <cell r="F108" t="str">
            <v>m</v>
          </cell>
          <cell r="G108">
            <v>731.13599999999985</v>
          </cell>
          <cell r="H108">
            <v>0.01</v>
          </cell>
          <cell r="I108">
            <v>0.01</v>
          </cell>
          <cell r="J108">
            <v>614.39999999999986</v>
          </cell>
        </row>
        <row r="109">
          <cell r="A109">
            <v>303210</v>
          </cell>
          <cell r="E109" t="str">
            <v>Cable duplex 2x14</v>
          </cell>
          <cell r="F109" t="str">
            <v>m</v>
          </cell>
          <cell r="G109">
            <v>1056.7199999999998</v>
          </cell>
          <cell r="H109">
            <v>0.01</v>
          </cell>
          <cell r="I109">
            <v>0.01</v>
          </cell>
          <cell r="J109">
            <v>887.99999999999989</v>
          </cell>
        </row>
        <row r="110">
          <cell r="A110">
            <v>303220</v>
          </cell>
          <cell r="E110" t="str">
            <v>Cable duplex 2x12</v>
          </cell>
          <cell r="F110" t="str">
            <v>m</v>
          </cell>
          <cell r="G110">
            <v>1724.6431999999995</v>
          </cell>
          <cell r="H110">
            <v>0.01</v>
          </cell>
          <cell r="I110">
            <v>0.01</v>
          </cell>
          <cell r="J110">
            <v>1449.2799999999997</v>
          </cell>
        </row>
        <row r="111">
          <cell r="A111">
            <v>303260</v>
          </cell>
          <cell r="E111" t="str">
            <v>Cable encauchetado 2*10</v>
          </cell>
          <cell r="F111" t="str">
            <v>m</v>
          </cell>
          <cell r="G111">
            <v>3975.9327999999991</v>
          </cell>
          <cell r="H111">
            <v>0.01</v>
          </cell>
          <cell r="I111">
            <v>0.01</v>
          </cell>
          <cell r="J111">
            <v>3341.1199999999994</v>
          </cell>
        </row>
        <row r="112">
          <cell r="A112">
            <v>303250</v>
          </cell>
          <cell r="E112" t="str">
            <v>Cable encauchetado 2*12</v>
          </cell>
          <cell r="F112" t="str">
            <v>m</v>
          </cell>
          <cell r="G112">
            <v>2953.4847999999993</v>
          </cell>
          <cell r="H112">
            <v>0.01</v>
          </cell>
          <cell r="I112">
            <v>0.01</v>
          </cell>
          <cell r="J112">
            <v>2481.9199999999996</v>
          </cell>
        </row>
        <row r="113">
          <cell r="A113" t="str">
            <v>CE2X14</v>
          </cell>
          <cell r="E113" t="str">
            <v>Cable encauchetado 2*14</v>
          </cell>
          <cell r="F113" t="str">
            <v>m</v>
          </cell>
          <cell r="G113">
            <v>2400</v>
          </cell>
          <cell r="H113">
            <v>0.01</v>
          </cell>
          <cell r="I113">
            <v>0.01</v>
          </cell>
          <cell r="J113">
            <v>2016.8067226890757</v>
          </cell>
        </row>
        <row r="114">
          <cell r="A114">
            <v>303305</v>
          </cell>
          <cell r="E114" t="str">
            <v>Cable encauchetado 3 x 8</v>
          </cell>
          <cell r="F114" t="str">
            <v>m</v>
          </cell>
          <cell r="G114">
            <v>8243.5583999999981</v>
          </cell>
          <cell r="H114">
            <v>0.01</v>
          </cell>
          <cell r="I114">
            <v>0.01</v>
          </cell>
          <cell r="J114">
            <v>6927.3599999999988</v>
          </cell>
        </row>
        <row r="115">
          <cell r="A115">
            <v>303300</v>
          </cell>
          <cell r="E115" t="str">
            <v>Cable encauchetado 3 x 10</v>
          </cell>
          <cell r="F115" t="str">
            <v>m</v>
          </cell>
          <cell r="G115">
            <v>5036.8415999999988</v>
          </cell>
          <cell r="H115">
            <v>0.01</v>
          </cell>
          <cell r="I115">
            <v>0.01</v>
          </cell>
          <cell r="J115">
            <v>4232.6399999999994</v>
          </cell>
        </row>
        <row r="116">
          <cell r="A116">
            <v>303290</v>
          </cell>
          <cell r="E116" t="str">
            <v>Cable encauchetado 3 x 12</v>
          </cell>
          <cell r="F116" t="str">
            <v>m</v>
          </cell>
          <cell r="G116">
            <v>3737.9327999999991</v>
          </cell>
          <cell r="H116">
            <v>0.01</v>
          </cell>
          <cell r="I116">
            <v>0.01</v>
          </cell>
          <cell r="J116">
            <v>3141.1199999999994</v>
          </cell>
        </row>
        <row r="117">
          <cell r="A117">
            <v>303280</v>
          </cell>
          <cell r="E117" t="str">
            <v>Cable encauchetado 3 x 14</v>
          </cell>
          <cell r="F117" t="str">
            <v>m</v>
          </cell>
          <cell r="G117">
            <v>3403.3999999999996</v>
          </cell>
          <cell r="H117">
            <v>0.01</v>
          </cell>
          <cell r="I117">
            <v>0.01</v>
          </cell>
          <cell r="J117">
            <v>2860</v>
          </cell>
        </row>
        <row r="118">
          <cell r="A118" t="str">
            <v>cenc3x16</v>
          </cell>
          <cell r="E118" t="str">
            <v>Cable encauchetado 3 x 16</v>
          </cell>
          <cell r="F118" t="str">
            <v>m</v>
          </cell>
          <cell r="G118">
            <v>1778.3359999999998</v>
          </cell>
          <cell r="H118">
            <v>0.01</v>
          </cell>
          <cell r="I118">
            <v>0.01</v>
          </cell>
          <cell r="J118">
            <v>1494.3999999999999</v>
          </cell>
        </row>
        <row r="119">
          <cell r="A119" t="str">
            <v>CE3X16LZ</v>
          </cell>
          <cell r="E119" t="str">
            <v>Cable encauchetado 3 x 16 LZ</v>
          </cell>
          <cell r="F119" t="str">
            <v>m</v>
          </cell>
          <cell r="G119">
            <v>2240.77</v>
          </cell>
          <cell r="H119">
            <v>0.01</v>
          </cell>
          <cell r="I119">
            <v>0.01</v>
          </cell>
          <cell r="J119">
            <v>1883</v>
          </cell>
        </row>
        <row r="120">
          <cell r="A120" t="str">
            <v>CE3X14LZ</v>
          </cell>
          <cell r="E120" t="str">
            <v>Cable encauchetado 3 x 14 LZ</v>
          </cell>
          <cell r="F120" t="str">
            <v>m</v>
          </cell>
          <cell r="G120">
            <v>3403.3999999999996</v>
          </cell>
          <cell r="H120">
            <v>0.01</v>
          </cell>
          <cell r="I120">
            <v>0.01</v>
          </cell>
          <cell r="J120">
            <v>2860</v>
          </cell>
        </row>
        <row r="121">
          <cell r="A121" t="str">
            <v>CE3X12LZ</v>
          </cell>
          <cell r="E121" t="str">
            <v>Cable encauchetado 3 x 12 LZ</v>
          </cell>
          <cell r="F121" t="str">
            <v>m</v>
          </cell>
          <cell r="G121">
            <v>4760</v>
          </cell>
          <cell r="H121">
            <v>0.01</v>
          </cell>
          <cell r="I121">
            <v>0.01</v>
          </cell>
          <cell r="J121">
            <v>4000</v>
          </cell>
        </row>
        <row r="122">
          <cell r="A122">
            <v>303350</v>
          </cell>
          <cell r="E122" t="str">
            <v>Cable RG-59 coaxial</v>
          </cell>
          <cell r="F122" t="str">
            <v>m</v>
          </cell>
          <cell r="G122">
            <v>497.32479999999993</v>
          </cell>
          <cell r="H122">
            <v>0.02</v>
          </cell>
          <cell r="I122">
            <v>0.02</v>
          </cell>
          <cell r="J122">
            <v>417.91999999999996</v>
          </cell>
        </row>
        <row r="123">
          <cell r="A123" t="str">
            <v>CRG660</v>
          </cell>
          <cell r="E123" t="str">
            <v>Cable RG-6 al 60% coaxial</v>
          </cell>
          <cell r="F123" t="str">
            <v>m</v>
          </cell>
          <cell r="G123">
            <v>581.86239999999987</v>
          </cell>
          <cell r="H123">
            <v>0.02</v>
          </cell>
          <cell r="I123">
            <v>0.02</v>
          </cell>
          <cell r="J123">
            <v>488.95999999999992</v>
          </cell>
        </row>
        <row r="124">
          <cell r="A124" t="str">
            <v>CRG690</v>
          </cell>
          <cell r="E124" t="str">
            <v>Cable RG-6 al 90% coaxial</v>
          </cell>
          <cell r="F124" t="str">
            <v>m</v>
          </cell>
          <cell r="G124">
            <v>635.93599999999981</v>
          </cell>
          <cell r="H124">
            <v>0.02</v>
          </cell>
          <cell r="I124">
            <v>0.02</v>
          </cell>
          <cell r="J124">
            <v>534.39999999999986</v>
          </cell>
        </row>
        <row r="125">
          <cell r="A125">
            <v>303380</v>
          </cell>
          <cell r="E125" t="str">
            <v xml:space="preserve">Cable telefónico 2 Pares </v>
          </cell>
          <cell r="F125" t="str">
            <v>m</v>
          </cell>
          <cell r="G125">
            <v>500.7519999999999</v>
          </cell>
          <cell r="H125">
            <v>0.02</v>
          </cell>
          <cell r="I125">
            <v>0.02</v>
          </cell>
          <cell r="J125">
            <v>420.79999999999995</v>
          </cell>
        </row>
        <row r="126">
          <cell r="A126">
            <v>303385</v>
          </cell>
          <cell r="E126" t="str">
            <v>Cable telefónico 3 Pares</v>
          </cell>
          <cell r="F126" t="str">
            <v>m</v>
          </cell>
          <cell r="G126">
            <v>569.67679999999984</v>
          </cell>
          <cell r="H126">
            <v>0.02</v>
          </cell>
          <cell r="I126">
            <v>0.02</v>
          </cell>
          <cell r="J126">
            <v>478.71999999999991</v>
          </cell>
        </row>
        <row r="127">
          <cell r="A127">
            <v>303390</v>
          </cell>
          <cell r="E127" t="str">
            <v>Cable telefónico 4 Pares</v>
          </cell>
          <cell r="F127" t="str">
            <v>m</v>
          </cell>
          <cell r="G127">
            <v>733.42079999999987</v>
          </cell>
          <cell r="H127">
            <v>0.03</v>
          </cell>
          <cell r="I127">
            <v>0.03</v>
          </cell>
          <cell r="J127">
            <v>616.31999999999994</v>
          </cell>
        </row>
        <row r="128">
          <cell r="A128">
            <v>303400</v>
          </cell>
          <cell r="E128" t="str">
            <v>Cable telefónico 6 Pares</v>
          </cell>
          <cell r="F128" t="str">
            <v>m</v>
          </cell>
          <cell r="G128">
            <v>733.42079999999987</v>
          </cell>
          <cell r="H128">
            <v>0.03</v>
          </cell>
          <cell r="I128">
            <v>0.03</v>
          </cell>
          <cell r="J128">
            <v>829.11999999999989</v>
          </cell>
        </row>
        <row r="129">
          <cell r="A129" t="str">
            <v>ct-10</v>
          </cell>
          <cell r="E129" t="str">
            <v xml:space="preserve">Cable telefónico 10 Pares </v>
          </cell>
          <cell r="F129" t="str">
            <v>m</v>
          </cell>
          <cell r="G129">
            <v>1782.9055999999996</v>
          </cell>
          <cell r="H129">
            <v>0.04</v>
          </cell>
          <cell r="I129">
            <v>0.04</v>
          </cell>
          <cell r="J129">
            <v>1498.2399999999998</v>
          </cell>
        </row>
        <row r="130">
          <cell r="A130" t="str">
            <v>ct-20</v>
          </cell>
          <cell r="E130" t="str">
            <v>Cable telefónico 20 Pares</v>
          </cell>
          <cell r="F130" t="str">
            <v>m</v>
          </cell>
          <cell r="G130">
            <v>3097.0463999999993</v>
          </cell>
          <cell r="H130">
            <v>0.04</v>
          </cell>
          <cell r="I130">
            <v>0.04</v>
          </cell>
          <cell r="J130">
            <v>2602.5599999999995</v>
          </cell>
        </row>
        <row r="131">
          <cell r="A131" t="str">
            <v>ct-25</v>
          </cell>
          <cell r="E131" t="str">
            <v>Cable telefónico 25 Pares</v>
          </cell>
          <cell r="F131" t="str">
            <v>m</v>
          </cell>
          <cell r="G131">
            <v>3783.628799999999</v>
          </cell>
          <cell r="H131">
            <v>0.04</v>
          </cell>
          <cell r="I131">
            <v>0.04</v>
          </cell>
          <cell r="J131">
            <v>3179.5199999999995</v>
          </cell>
        </row>
        <row r="132">
          <cell r="A132" t="str">
            <v>ct-50</v>
          </cell>
          <cell r="E132" t="str">
            <v>Cable telefónico 50 Pares</v>
          </cell>
          <cell r="F132" t="str">
            <v>m</v>
          </cell>
          <cell r="G132">
            <v>6865.4431999999979</v>
          </cell>
          <cell r="H132">
            <v>0.05</v>
          </cell>
          <cell r="I132">
            <v>0.05</v>
          </cell>
          <cell r="J132">
            <v>5769.2799999999988</v>
          </cell>
        </row>
        <row r="133">
          <cell r="A133">
            <v>303130</v>
          </cell>
          <cell r="E133" t="str">
            <v xml:space="preserve">Cable  THW 1/0 </v>
          </cell>
          <cell r="F133" t="str">
            <v>m</v>
          </cell>
          <cell r="G133">
            <v>15700</v>
          </cell>
          <cell r="H133">
            <v>0.08</v>
          </cell>
          <cell r="I133">
            <v>0.08</v>
          </cell>
          <cell r="J133">
            <v>13193.27731092437</v>
          </cell>
        </row>
        <row r="134">
          <cell r="A134">
            <v>303140</v>
          </cell>
          <cell r="E134" t="str">
            <v>Cable THW 2/0</v>
          </cell>
          <cell r="F134" t="str">
            <v>m</v>
          </cell>
          <cell r="G134">
            <v>20300</v>
          </cell>
          <cell r="H134">
            <v>0.08</v>
          </cell>
          <cell r="I134">
            <v>0.06</v>
          </cell>
          <cell r="J134">
            <v>17058.823529411766</v>
          </cell>
        </row>
        <row r="135">
          <cell r="A135">
            <v>303141</v>
          </cell>
          <cell r="E135" t="str">
            <v>Cable THW 3/0</v>
          </cell>
          <cell r="F135" t="str">
            <v>m</v>
          </cell>
          <cell r="G135">
            <v>25650</v>
          </cell>
          <cell r="H135">
            <v>0.08</v>
          </cell>
          <cell r="I135">
            <v>0.06</v>
          </cell>
          <cell r="J135">
            <v>21554.621848739498</v>
          </cell>
        </row>
        <row r="136">
          <cell r="A136">
            <v>303142</v>
          </cell>
          <cell r="E136" t="str">
            <v>Cable THW 4/0</v>
          </cell>
          <cell r="F136" t="str">
            <v>m</v>
          </cell>
          <cell r="G136">
            <v>30700</v>
          </cell>
          <cell r="H136">
            <v>0.08</v>
          </cell>
          <cell r="I136">
            <v>0.08</v>
          </cell>
          <cell r="J136">
            <v>25798.319327731093</v>
          </cell>
        </row>
        <row r="137">
          <cell r="A137" t="str">
            <v>C250</v>
          </cell>
          <cell r="E137" t="str">
            <v>Cable THW 250 kcm</v>
          </cell>
          <cell r="F137" t="str">
            <v>m</v>
          </cell>
          <cell r="G137">
            <v>36100</v>
          </cell>
          <cell r="H137">
            <v>0.09</v>
          </cell>
          <cell r="I137">
            <v>0.09</v>
          </cell>
          <cell r="J137">
            <v>30336.134453781513</v>
          </cell>
        </row>
        <row r="138">
          <cell r="A138" t="str">
            <v>C300</v>
          </cell>
          <cell r="E138" t="str">
            <v>Cable THW 300 kcm</v>
          </cell>
          <cell r="F138" t="str">
            <v>m</v>
          </cell>
          <cell r="G138">
            <v>44200</v>
          </cell>
          <cell r="H138">
            <v>0.09</v>
          </cell>
          <cell r="I138">
            <v>0.09</v>
          </cell>
          <cell r="J138">
            <v>37142.857142857145</v>
          </cell>
        </row>
        <row r="139">
          <cell r="A139" t="str">
            <v>C350</v>
          </cell>
          <cell r="E139" t="str">
            <v>Cable THW 350 kcm</v>
          </cell>
          <cell r="F139" t="str">
            <v>m</v>
          </cell>
          <cell r="G139">
            <v>51350</v>
          </cell>
          <cell r="H139">
            <v>0.09</v>
          </cell>
          <cell r="I139">
            <v>0.09</v>
          </cell>
          <cell r="J139">
            <v>43151.26050420168</v>
          </cell>
        </row>
        <row r="140">
          <cell r="A140" t="str">
            <v>C400</v>
          </cell>
          <cell r="E140" t="str">
            <v>Cable THW 400 kcm</v>
          </cell>
          <cell r="F140" t="str">
            <v>m</v>
          </cell>
          <cell r="G140">
            <v>0</v>
          </cell>
          <cell r="H140">
            <v>0.09</v>
          </cell>
          <cell r="I140">
            <v>0.09</v>
          </cell>
          <cell r="J140">
            <v>0</v>
          </cell>
        </row>
        <row r="141">
          <cell r="A141" t="str">
            <v>C500</v>
          </cell>
          <cell r="E141" t="str">
            <v>Cable THW 500 kcm</v>
          </cell>
          <cell r="F141" t="str">
            <v>m</v>
          </cell>
          <cell r="G141">
            <v>79100</v>
          </cell>
          <cell r="H141">
            <v>0.1</v>
          </cell>
          <cell r="I141">
            <v>0.1</v>
          </cell>
          <cell r="J141">
            <v>66470.588235294126</v>
          </cell>
        </row>
        <row r="142">
          <cell r="A142" t="str">
            <v>CT3x12</v>
          </cell>
          <cell r="E142" t="str">
            <v>Cable trenzado 3 x 12</v>
          </cell>
          <cell r="F142" t="str">
            <v>m</v>
          </cell>
          <cell r="G142">
            <v>4200</v>
          </cell>
          <cell r="H142">
            <v>0.01</v>
          </cell>
          <cell r="I142">
            <v>0.01</v>
          </cell>
          <cell r="J142">
            <v>3529.4117647058824</v>
          </cell>
        </row>
        <row r="143">
          <cell r="A143" t="str">
            <v>CT3X12EXZH</v>
          </cell>
          <cell r="E143" t="str">
            <v>Cable trenzado 3 x 12 EXZH</v>
          </cell>
          <cell r="F143" t="str">
            <v>m</v>
          </cell>
          <cell r="G143">
            <v>4600</v>
          </cell>
          <cell r="H143">
            <v>0.01</v>
          </cell>
          <cell r="I143">
            <v>0.01</v>
          </cell>
          <cell r="J143">
            <v>3865.546218487395</v>
          </cell>
        </row>
        <row r="144">
          <cell r="A144" t="str">
            <v>X14E</v>
          </cell>
          <cell r="E144" t="str">
            <v>Cable utp 4 pares nivel 5E</v>
          </cell>
          <cell r="F144" t="str">
            <v>m</v>
          </cell>
          <cell r="G144">
            <v>761.59999999999991</v>
          </cell>
          <cell r="H144">
            <v>0.04</v>
          </cell>
          <cell r="I144">
            <v>0.04</v>
          </cell>
          <cell r="J144">
            <v>640</v>
          </cell>
        </row>
        <row r="145">
          <cell r="A145" t="str">
            <v>X6A</v>
          </cell>
          <cell r="E145" t="str">
            <v>Cable utp 4 pares nivel 6</v>
          </cell>
          <cell r="F145" t="str">
            <v>m</v>
          </cell>
          <cell r="G145">
            <v>1092.4590163934424</v>
          </cell>
          <cell r="H145">
            <v>0.04</v>
          </cell>
          <cell r="I145">
            <v>0.04</v>
          </cell>
          <cell r="J145">
            <v>918.03278688524586</v>
          </cell>
        </row>
        <row r="146">
          <cell r="A146" t="str">
            <v>X6E</v>
          </cell>
          <cell r="E146" t="str">
            <v>Cable utp 4 pares nivel 6A</v>
          </cell>
          <cell r="F146" t="str">
            <v>m</v>
          </cell>
          <cell r="G146">
            <v>2145.9016393442621</v>
          </cell>
          <cell r="H146">
            <v>0.04</v>
          </cell>
          <cell r="I146">
            <v>0.04</v>
          </cell>
          <cell r="J146">
            <v>1803.2786885245901</v>
          </cell>
        </row>
        <row r="147">
          <cell r="A147">
            <v>306010</v>
          </cell>
          <cell r="E147" t="str">
            <v>Caja 2*4 Galvanizada</v>
          </cell>
          <cell r="F147" t="str">
            <v>und</v>
          </cell>
          <cell r="G147">
            <v>1179.29</v>
          </cell>
          <cell r="I147">
            <v>0.16</v>
          </cell>
          <cell r="J147">
            <v>991</v>
          </cell>
        </row>
        <row r="148">
          <cell r="A148">
            <v>306030</v>
          </cell>
          <cell r="E148" t="str">
            <v>Caja 4*4 pvc</v>
          </cell>
          <cell r="F148" t="str">
            <v>und</v>
          </cell>
          <cell r="G148">
            <v>1148.3499999999999</v>
          </cell>
          <cell r="I148">
            <v>0.25</v>
          </cell>
          <cell r="J148">
            <v>965</v>
          </cell>
        </row>
        <row r="149">
          <cell r="A149">
            <v>306040</v>
          </cell>
          <cell r="E149" t="str">
            <v>Caja 4x4 galvanizada</v>
          </cell>
          <cell r="F149" t="str">
            <v>und</v>
          </cell>
          <cell r="G149">
            <v>1222.1299999999999</v>
          </cell>
          <cell r="I149">
            <v>0.25</v>
          </cell>
          <cell r="J149">
            <v>1027</v>
          </cell>
        </row>
        <row r="150">
          <cell r="A150">
            <v>306065</v>
          </cell>
          <cell r="E150" t="str">
            <v>Caja 5x5 galvanizada</v>
          </cell>
          <cell r="F150" t="str">
            <v>und</v>
          </cell>
          <cell r="G150">
            <v>1754.06</v>
          </cell>
          <cell r="I150">
            <v>0.25</v>
          </cell>
          <cell r="J150">
            <v>1474</v>
          </cell>
        </row>
        <row r="151">
          <cell r="A151" t="str">
            <v>ctramon2x4</v>
          </cell>
          <cell r="E151" t="str">
            <v>Caja 2x4    3 salidas tramontina  3/4"</v>
          </cell>
          <cell r="F151" t="str">
            <v>und</v>
          </cell>
          <cell r="G151">
            <v>8000</v>
          </cell>
          <cell r="I151">
            <v>0.25</v>
          </cell>
          <cell r="J151">
            <v>6722.6890756302528</v>
          </cell>
        </row>
        <row r="152">
          <cell r="A152" t="str">
            <v>ctramon4x4</v>
          </cell>
          <cell r="E152" t="str">
            <v>Caja 4x4    4 salidas tramontina  3/4"</v>
          </cell>
          <cell r="F152" t="str">
            <v>und</v>
          </cell>
          <cell r="G152">
            <v>13000</v>
          </cell>
          <cell r="I152">
            <v>0.25</v>
          </cell>
          <cell r="J152">
            <v>10924.36974789916</v>
          </cell>
        </row>
        <row r="153">
          <cell r="A153" t="str">
            <v>cajdexson</v>
          </cell>
          <cell r="E153" t="str">
            <v>Caja Dexson 2x4</v>
          </cell>
          <cell r="F153" t="str">
            <v>und</v>
          </cell>
          <cell r="G153">
            <v>3570</v>
          </cell>
          <cell r="I153">
            <v>0.25</v>
          </cell>
          <cell r="J153">
            <v>3000</v>
          </cell>
        </row>
        <row r="154">
          <cell r="A154">
            <v>315045</v>
          </cell>
          <cell r="E154" t="str">
            <v>Caja de paso 15x20x10</v>
          </cell>
          <cell r="F154" t="str">
            <v>und</v>
          </cell>
          <cell r="G154">
            <v>25132.799999999999</v>
          </cell>
          <cell r="I154">
            <v>2</v>
          </cell>
          <cell r="J154">
            <v>21120</v>
          </cell>
        </row>
        <row r="155">
          <cell r="A155">
            <v>315050</v>
          </cell>
          <cell r="E155" t="str">
            <v>Caja de paso 20x25x10</v>
          </cell>
          <cell r="F155" t="str">
            <v>und</v>
          </cell>
          <cell r="G155">
            <v>37128</v>
          </cell>
          <cell r="I155">
            <v>2</v>
          </cell>
          <cell r="J155">
            <v>31200</v>
          </cell>
        </row>
        <row r="156">
          <cell r="A156">
            <v>315060</v>
          </cell>
          <cell r="E156" t="str">
            <v>Caja de paso 30X30X15</v>
          </cell>
          <cell r="F156" t="str">
            <v>und</v>
          </cell>
          <cell r="G156">
            <v>67306.399999999994</v>
          </cell>
          <cell r="I156">
            <v>2</v>
          </cell>
          <cell r="J156">
            <v>56560</v>
          </cell>
        </row>
        <row r="157">
          <cell r="A157">
            <v>306070</v>
          </cell>
          <cell r="E157" t="str">
            <v>Caja Octagonal galvanizada</v>
          </cell>
          <cell r="F157" t="str">
            <v>und</v>
          </cell>
          <cell r="G157">
            <v>1179.29</v>
          </cell>
          <cell r="I157">
            <v>0.25</v>
          </cell>
          <cell r="J157">
            <v>991</v>
          </cell>
        </row>
        <row r="158">
          <cell r="A158">
            <v>306090</v>
          </cell>
          <cell r="E158" t="str">
            <v xml:space="preserve">Caja octagonal pvc </v>
          </cell>
          <cell r="F158" t="str">
            <v>und</v>
          </cell>
          <cell r="G158">
            <v>1025.8620689655172</v>
          </cell>
          <cell r="I158">
            <v>0.2</v>
          </cell>
          <cell r="J158">
            <v>862.06896551724139</v>
          </cell>
        </row>
        <row r="159">
          <cell r="A159">
            <v>306020</v>
          </cell>
          <cell r="E159" t="str">
            <v>Caja 2*4 pvc</v>
          </cell>
          <cell r="F159" t="str">
            <v>und</v>
          </cell>
          <cell r="G159">
            <v>767.55</v>
          </cell>
          <cell r="I159">
            <v>0.25</v>
          </cell>
          <cell r="J159">
            <v>645</v>
          </cell>
        </row>
        <row r="160">
          <cell r="A160" t="str">
            <v>C32X12SD</v>
          </cell>
          <cell r="E160" t="str">
            <v xml:space="preserve">Canaleta 32x12 dexson sin división </v>
          </cell>
          <cell r="F160" t="str">
            <v>und</v>
          </cell>
          <cell r="G160">
            <v>4093.6</v>
          </cell>
          <cell r="H160">
            <v>0</v>
          </cell>
          <cell r="I160">
            <v>0.8</v>
          </cell>
          <cell r="J160">
            <v>3440</v>
          </cell>
        </row>
        <row r="161">
          <cell r="A161" t="str">
            <v>C20X12SD</v>
          </cell>
          <cell r="E161" t="str">
            <v xml:space="preserve">Canaleta 20x12 dexson sin división </v>
          </cell>
          <cell r="F161" t="str">
            <v>und</v>
          </cell>
          <cell r="G161">
            <v>3046.3999999999996</v>
          </cell>
          <cell r="H161">
            <v>0</v>
          </cell>
          <cell r="I161">
            <v>0.6</v>
          </cell>
          <cell r="J161">
            <v>2560</v>
          </cell>
        </row>
        <row r="162">
          <cell r="A162" t="str">
            <v>C40x25CD</v>
          </cell>
          <cell r="E162" t="str">
            <v xml:space="preserve">Canaleta 40X25dexson con división </v>
          </cell>
          <cell r="F162" t="str">
            <v>und</v>
          </cell>
          <cell r="G162">
            <v>10948</v>
          </cell>
          <cell r="H162">
            <v>0</v>
          </cell>
          <cell r="I162">
            <v>0.6</v>
          </cell>
          <cell r="J162">
            <v>9200</v>
          </cell>
        </row>
        <row r="163">
          <cell r="A163">
            <v>345010</v>
          </cell>
          <cell r="E163" t="str">
            <v>Chazos pequeños con tornillos</v>
          </cell>
          <cell r="F163" t="str">
            <v>und</v>
          </cell>
          <cell r="G163">
            <v>142.79999999999998</v>
          </cell>
          <cell r="H163">
            <v>0.02</v>
          </cell>
          <cell r="I163">
            <v>0.02</v>
          </cell>
          <cell r="J163">
            <v>120</v>
          </cell>
        </row>
        <row r="164">
          <cell r="A164">
            <v>354120</v>
          </cell>
          <cell r="E164" t="str">
            <v>Cinta 3 M sencilla</v>
          </cell>
          <cell r="F164" t="str">
            <v>rll</v>
          </cell>
          <cell r="G164">
            <v>2873.85</v>
          </cell>
          <cell r="I164">
            <v>0.25</v>
          </cell>
          <cell r="J164">
            <v>2415</v>
          </cell>
        </row>
        <row r="165">
          <cell r="A165" t="str">
            <v>CColor</v>
          </cell>
          <cell r="E165" t="str">
            <v>Cinta 3 M Color</v>
          </cell>
          <cell r="F165" t="str">
            <v>rll</v>
          </cell>
          <cell r="G165">
            <v>1576.75</v>
          </cell>
          <cell r="I165">
            <v>0.2</v>
          </cell>
          <cell r="J165">
            <v>1325</v>
          </cell>
        </row>
        <row r="166">
          <cell r="A166" t="str">
            <v>conectorgris</v>
          </cell>
          <cell r="E166" t="str">
            <v>Conector Plastico Gris 3M</v>
          </cell>
          <cell r="F166" t="str">
            <v>und</v>
          </cell>
          <cell r="G166">
            <v>1011.5</v>
          </cell>
          <cell r="I166">
            <v>0.25</v>
          </cell>
          <cell r="J166">
            <v>850</v>
          </cell>
        </row>
        <row r="167">
          <cell r="A167" t="str">
            <v>conectorrojo</v>
          </cell>
          <cell r="E167" t="str">
            <v>Conector Plastico Rojo 3M</v>
          </cell>
          <cell r="F167" t="str">
            <v>und</v>
          </cell>
          <cell r="G167">
            <v>690.19999999999993</v>
          </cell>
          <cell r="I167">
            <v>0.25</v>
          </cell>
          <cell r="J167">
            <v>580</v>
          </cell>
        </row>
        <row r="168">
          <cell r="A168" t="str">
            <v>conectorazaul</v>
          </cell>
          <cell r="E168" t="str">
            <v>Conector Plastico Azul 3M</v>
          </cell>
          <cell r="F168" t="str">
            <v>und</v>
          </cell>
          <cell r="G168">
            <v>1642.1999999999998</v>
          </cell>
          <cell r="I168">
            <v>0.25</v>
          </cell>
          <cell r="J168">
            <v>1380</v>
          </cell>
        </row>
        <row r="169">
          <cell r="A169" t="str">
            <v>ConLB1/2</v>
          </cell>
          <cell r="E169" t="str">
            <v>Conduleta LB 1/2"</v>
          </cell>
          <cell r="F169" t="str">
            <v>und</v>
          </cell>
          <cell r="G169">
            <v>3385.5499999999997</v>
          </cell>
          <cell r="I169">
            <v>0.25</v>
          </cell>
          <cell r="J169">
            <v>2845</v>
          </cell>
        </row>
        <row r="170">
          <cell r="A170" t="str">
            <v>ConT1/2</v>
          </cell>
          <cell r="E170" t="str">
            <v>Conduleta T 1/2"</v>
          </cell>
          <cell r="F170" t="str">
            <v>und</v>
          </cell>
          <cell r="G170">
            <v>3385.5499999999997</v>
          </cell>
          <cell r="I170">
            <v>0.25</v>
          </cell>
          <cell r="J170">
            <v>2845</v>
          </cell>
        </row>
        <row r="171">
          <cell r="A171" t="str">
            <v>ConLB3/4</v>
          </cell>
          <cell r="E171" t="str">
            <v>Conduleta LB 3/4"</v>
          </cell>
          <cell r="F171" t="str">
            <v>und</v>
          </cell>
          <cell r="G171">
            <v>5500</v>
          </cell>
          <cell r="I171">
            <v>0.25</v>
          </cell>
          <cell r="J171">
            <v>4621.8487394957983</v>
          </cell>
        </row>
        <row r="172">
          <cell r="A172" t="str">
            <v>ConT3/4</v>
          </cell>
          <cell r="E172" t="str">
            <v>Conduleta T 3/4"</v>
          </cell>
          <cell r="F172" t="str">
            <v>und</v>
          </cell>
          <cell r="G172">
            <v>3794.91</v>
          </cell>
          <cell r="I172">
            <v>0.25</v>
          </cell>
          <cell r="J172">
            <v>3189</v>
          </cell>
        </row>
        <row r="173">
          <cell r="A173" t="str">
            <v>cmt32</v>
          </cell>
          <cell r="E173" t="str">
            <v>Conmutador Tripolar 32 ith amp</v>
          </cell>
          <cell r="F173" t="str">
            <v>und</v>
          </cell>
          <cell r="G173">
            <v>157187.1</v>
          </cell>
          <cell r="H173">
            <v>1</v>
          </cell>
          <cell r="I173">
            <v>1</v>
          </cell>
          <cell r="J173">
            <v>132090</v>
          </cell>
        </row>
        <row r="174">
          <cell r="A174">
            <v>392030</v>
          </cell>
          <cell r="E174" t="str">
            <v>Curva pvc de 1"</v>
          </cell>
          <cell r="F174" t="str">
            <v>und</v>
          </cell>
          <cell r="G174">
            <v>653.30999999999995</v>
          </cell>
          <cell r="I174">
            <v>0.3</v>
          </cell>
          <cell r="J174">
            <v>549</v>
          </cell>
        </row>
        <row r="175">
          <cell r="A175">
            <v>392010</v>
          </cell>
          <cell r="E175" t="str">
            <v>Curva pvc de 1/2"</v>
          </cell>
          <cell r="F175" t="str">
            <v>und</v>
          </cell>
          <cell r="G175">
            <v>311.77999999999997</v>
          </cell>
          <cell r="I175">
            <v>0.3</v>
          </cell>
          <cell r="J175">
            <v>262</v>
          </cell>
        </row>
        <row r="176">
          <cell r="A176">
            <v>392060</v>
          </cell>
          <cell r="E176" t="str">
            <v>Curva pvc de 2"</v>
          </cell>
          <cell r="F176" t="str">
            <v>und</v>
          </cell>
          <cell r="G176">
            <v>2848.8599999999997</v>
          </cell>
          <cell r="I176">
            <v>0.5</v>
          </cell>
          <cell r="J176">
            <v>2394</v>
          </cell>
        </row>
        <row r="177">
          <cell r="A177">
            <v>392020</v>
          </cell>
          <cell r="E177" t="str">
            <v>Curva pvc de 3/4"</v>
          </cell>
          <cell r="F177" t="str">
            <v>und</v>
          </cell>
          <cell r="G177">
            <v>416.5</v>
          </cell>
          <cell r="I177">
            <v>0.3</v>
          </cell>
          <cell r="J177">
            <v>350</v>
          </cell>
        </row>
        <row r="178">
          <cell r="A178" t="str">
            <v>cur3"</v>
          </cell>
          <cell r="E178" t="str">
            <v>Curva pvc de 3"</v>
          </cell>
          <cell r="F178" t="str">
            <v>und</v>
          </cell>
          <cell r="G178">
            <v>9109.4499999999989</v>
          </cell>
          <cell r="I178">
            <v>0.5</v>
          </cell>
          <cell r="J178">
            <v>7655</v>
          </cell>
        </row>
        <row r="179">
          <cell r="A179" t="str">
            <v>cur4"</v>
          </cell>
          <cell r="E179" t="str">
            <v>Curva pvc de 4"</v>
          </cell>
          <cell r="F179" t="str">
            <v>und</v>
          </cell>
          <cell r="G179">
            <v>31057.809999999998</v>
          </cell>
          <cell r="I179">
            <v>0.5</v>
          </cell>
          <cell r="J179">
            <v>26099</v>
          </cell>
        </row>
        <row r="180">
          <cell r="A180" t="str">
            <v>cpvc1 1/4</v>
          </cell>
          <cell r="E180" t="str">
            <v>Curva pvc de 1 1/4"</v>
          </cell>
          <cell r="F180" t="str">
            <v>und</v>
          </cell>
          <cell r="G180">
            <v>1231.6499999999999</v>
          </cell>
          <cell r="I180">
            <v>0.3</v>
          </cell>
          <cell r="J180">
            <v>1035</v>
          </cell>
        </row>
        <row r="181">
          <cell r="A181" t="str">
            <v>cpvc1 1/2</v>
          </cell>
          <cell r="E181" t="str">
            <v>Curva pvc de 1 1/2"</v>
          </cell>
          <cell r="F181" t="str">
            <v>und</v>
          </cell>
          <cell r="G181">
            <v>1788.57</v>
          </cell>
          <cell r="I181">
            <v>0.3</v>
          </cell>
          <cell r="J181">
            <v>1503</v>
          </cell>
        </row>
        <row r="182">
          <cell r="A182" t="str">
            <v>C MT 1/2</v>
          </cell>
          <cell r="E182" t="str">
            <v>Curva MT 1/2"</v>
          </cell>
          <cell r="F182" t="str">
            <v>und</v>
          </cell>
          <cell r="G182">
            <v>928.19999999999993</v>
          </cell>
          <cell r="H182">
            <v>0</v>
          </cell>
          <cell r="I182">
            <v>0.3</v>
          </cell>
          <cell r="J182">
            <v>780</v>
          </cell>
        </row>
        <row r="183">
          <cell r="A183" t="str">
            <v>C MT 3/4</v>
          </cell>
          <cell r="E183" t="str">
            <v>Curva MT 3/4"</v>
          </cell>
          <cell r="F183" t="str">
            <v>und</v>
          </cell>
          <cell r="G183">
            <v>3215</v>
          </cell>
          <cell r="H183">
            <v>0</v>
          </cell>
          <cell r="I183">
            <v>0.3</v>
          </cell>
          <cell r="J183">
            <v>2701.6806722689075</v>
          </cell>
        </row>
        <row r="184">
          <cell r="A184" t="str">
            <v>C MT 1</v>
          </cell>
          <cell r="E184" t="str">
            <v>Curva MT 1"</v>
          </cell>
          <cell r="F184" t="str">
            <v>und</v>
          </cell>
          <cell r="G184">
            <v>1963.5</v>
          </cell>
          <cell r="H184">
            <v>0</v>
          </cell>
          <cell r="I184">
            <v>0.4</v>
          </cell>
          <cell r="J184">
            <v>1650</v>
          </cell>
        </row>
        <row r="185">
          <cell r="A185" t="str">
            <v>C MT  1 1/4</v>
          </cell>
          <cell r="E185" t="str">
            <v>Curva MT 1 1/4"</v>
          </cell>
          <cell r="F185" t="str">
            <v>und</v>
          </cell>
          <cell r="G185">
            <v>5414.5</v>
          </cell>
          <cell r="H185">
            <v>0</v>
          </cell>
          <cell r="I185">
            <v>0.4</v>
          </cell>
          <cell r="J185">
            <v>4550</v>
          </cell>
        </row>
        <row r="186">
          <cell r="A186" t="str">
            <v>C MT 1 1/2</v>
          </cell>
          <cell r="E186" t="str">
            <v>Curva MT 1 1/2"</v>
          </cell>
          <cell r="F186" t="str">
            <v>und</v>
          </cell>
          <cell r="G186">
            <v>6307</v>
          </cell>
          <cell r="H186">
            <v>0</v>
          </cell>
          <cell r="I186">
            <v>0.5</v>
          </cell>
          <cell r="J186">
            <v>5300</v>
          </cell>
        </row>
        <row r="187">
          <cell r="A187" t="str">
            <v>C MT 2</v>
          </cell>
          <cell r="E187" t="str">
            <v>Curva MT 2"</v>
          </cell>
          <cell r="F187" t="str">
            <v>und</v>
          </cell>
          <cell r="G187">
            <v>13387.5</v>
          </cell>
          <cell r="H187">
            <v>0</v>
          </cell>
          <cell r="I187">
            <v>0.5</v>
          </cell>
          <cell r="J187">
            <v>11250</v>
          </cell>
        </row>
        <row r="188">
          <cell r="A188" t="str">
            <v>FD</v>
          </cell>
          <cell r="E188" t="str">
            <v xml:space="preserve">Face plate doble </v>
          </cell>
          <cell r="F188" t="str">
            <v>und</v>
          </cell>
          <cell r="G188">
            <v>5926.2</v>
          </cell>
          <cell r="I188">
            <v>0.3</v>
          </cell>
          <cell r="J188">
            <v>4980</v>
          </cell>
        </row>
        <row r="189">
          <cell r="A189" t="str">
            <v>ft</v>
          </cell>
          <cell r="E189" t="str">
            <v>Fotocelda Fisher</v>
          </cell>
          <cell r="F189" t="str">
            <v>und</v>
          </cell>
          <cell r="G189">
            <v>20230</v>
          </cell>
          <cell r="H189">
            <v>0.5</v>
          </cell>
          <cell r="I189">
            <v>0.5</v>
          </cell>
          <cell r="J189">
            <v>17000</v>
          </cell>
        </row>
        <row r="190">
          <cell r="A190">
            <v>245010</v>
          </cell>
          <cell r="E190" t="str">
            <v>Fusible bocadillo</v>
          </cell>
          <cell r="F190" t="str">
            <v>und</v>
          </cell>
          <cell r="G190">
            <v>952</v>
          </cell>
          <cell r="H190">
            <v>0.08</v>
          </cell>
          <cell r="J190">
            <v>800</v>
          </cell>
        </row>
        <row r="191">
          <cell r="A191" t="str">
            <v>I+T</v>
          </cell>
          <cell r="E191" t="str">
            <v>Interruptor + Toma</v>
          </cell>
          <cell r="F191" t="str">
            <v>und</v>
          </cell>
          <cell r="G191">
            <v>8276.4499999999989</v>
          </cell>
          <cell r="I191">
            <v>0.35</v>
          </cell>
          <cell r="J191">
            <v>6955</v>
          </cell>
        </row>
        <row r="192">
          <cell r="A192" t="str">
            <v>I+T AM</v>
          </cell>
          <cell r="E192" t="str">
            <v>Interruptor + Toma Ambia</v>
          </cell>
          <cell r="F192" t="str">
            <v>und</v>
          </cell>
          <cell r="G192">
            <v>4950.3999999999996</v>
          </cell>
          <cell r="I192">
            <v>0.35</v>
          </cell>
          <cell r="J192">
            <v>4160</v>
          </cell>
        </row>
        <row r="193">
          <cell r="A193">
            <v>935070</v>
          </cell>
          <cell r="E193" t="str">
            <v xml:space="preserve">Interruptor doble conmutable </v>
          </cell>
          <cell r="F193" t="str">
            <v>und</v>
          </cell>
          <cell r="G193">
            <v>7657.65</v>
          </cell>
          <cell r="H193">
            <v>0.25</v>
          </cell>
          <cell r="J193">
            <v>6435</v>
          </cell>
        </row>
        <row r="194">
          <cell r="A194">
            <v>935150</v>
          </cell>
          <cell r="E194" t="str">
            <v>Interruptor doble Levinton Industrial</v>
          </cell>
          <cell r="F194" t="str">
            <v>und</v>
          </cell>
          <cell r="G194">
            <v>6283.2</v>
          </cell>
          <cell r="I194">
            <v>0.25</v>
          </cell>
          <cell r="J194">
            <v>5280</v>
          </cell>
        </row>
        <row r="195">
          <cell r="A195" t="str">
            <v>intdoblevres</v>
          </cell>
          <cell r="E195" t="str">
            <v>Interruptor doble residencial Levinton</v>
          </cell>
          <cell r="F195" t="str">
            <v>und</v>
          </cell>
          <cell r="G195">
            <v>17136</v>
          </cell>
          <cell r="I195">
            <v>0.25</v>
          </cell>
          <cell r="J195">
            <v>14400</v>
          </cell>
        </row>
        <row r="196">
          <cell r="A196" t="str">
            <v>intdobleconmres</v>
          </cell>
          <cell r="E196" t="str">
            <v>Interruptor doble conmutable residencial Levinton</v>
          </cell>
          <cell r="F196" t="str">
            <v>und</v>
          </cell>
          <cell r="G196">
            <v>17671.5</v>
          </cell>
          <cell r="H196">
            <v>0.25</v>
          </cell>
          <cell r="J196">
            <v>14850</v>
          </cell>
        </row>
        <row r="197">
          <cell r="A197">
            <v>935170</v>
          </cell>
          <cell r="E197" t="str">
            <v>Interruptor doble  CLP</v>
          </cell>
          <cell r="F197" t="str">
            <v>und</v>
          </cell>
          <cell r="G197">
            <v>9204.65</v>
          </cell>
          <cell r="I197">
            <v>0.25</v>
          </cell>
          <cell r="J197">
            <v>7735</v>
          </cell>
        </row>
        <row r="198">
          <cell r="A198" t="str">
            <v>intdobleconlp</v>
          </cell>
          <cell r="E198" t="str">
            <v>Interruptor doble conmutable CLP</v>
          </cell>
          <cell r="F198" t="str">
            <v>und</v>
          </cell>
          <cell r="G198">
            <v>14773.849999999999</v>
          </cell>
          <cell r="H198">
            <v>0.25</v>
          </cell>
          <cell r="J198">
            <v>12415</v>
          </cell>
        </row>
        <row r="199">
          <cell r="A199">
            <v>935265</v>
          </cell>
          <cell r="E199" t="str">
            <v>Interruptor sencillo conmutable</v>
          </cell>
          <cell r="F199" t="str">
            <v>und</v>
          </cell>
          <cell r="G199">
            <v>5182.45</v>
          </cell>
          <cell r="I199">
            <v>0.25</v>
          </cell>
          <cell r="J199">
            <v>4355</v>
          </cell>
        </row>
        <row r="200">
          <cell r="A200">
            <v>935274</v>
          </cell>
          <cell r="E200" t="str">
            <v>Interruptor sencillo conmutable CLP</v>
          </cell>
          <cell r="F200" t="str">
            <v>und</v>
          </cell>
          <cell r="G200">
            <v>9204.65</v>
          </cell>
          <cell r="I200">
            <v>0.25</v>
          </cell>
          <cell r="J200">
            <v>7735</v>
          </cell>
        </row>
        <row r="201">
          <cell r="A201" t="str">
            <v>Intsenconlevres</v>
          </cell>
          <cell r="E201" t="str">
            <v>Interruptor sencillo conmutable residencial Levinton</v>
          </cell>
          <cell r="F201" t="str">
            <v>und</v>
          </cell>
          <cell r="G201">
            <v>8330</v>
          </cell>
          <cell r="I201">
            <v>0.25</v>
          </cell>
          <cell r="J201">
            <v>7000</v>
          </cell>
        </row>
        <row r="202">
          <cell r="A202">
            <v>935220</v>
          </cell>
          <cell r="E202" t="str">
            <v>Interruptor sencillo Industrial Levinton</v>
          </cell>
          <cell r="F202" t="str">
            <v>und</v>
          </cell>
          <cell r="G202">
            <v>4718.3499999999995</v>
          </cell>
          <cell r="I202">
            <v>0.25</v>
          </cell>
          <cell r="J202">
            <v>3965</v>
          </cell>
        </row>
        <row r="203">
          <cell r="A203">
            <v>935201</v>
          </cell>
          <cell r="E203" t="str">
            <v>Interruptor sencillo  CLP</v>
          </cell>
          <cell r="F203" t="str">
            <v>und</v>
          </cell>
          <cell r="G203">
            <v>8276.4499999999989</v>
          </cell>
          <cell r="I203">
            <v>0.25</v>
          </cell>
          <cell r="J203">
            <v>6955</v>
          </cell>
        </row>
        <row r="204">
          <cell r="A204" t="str">
            <v>intsenlevres</v>
          </cell>
          <cell r="E204" t="str">
            <v>Interruptor sencillo residencial Levinton</v>
          </cell>
          <cell r="F204" t="str">
            <v>und</v>
          </cell>
          <cell r="G204">
            <v>6188</v>
          </cell>
          <cell r="I204">
            <v>0.25</v>
          </cell>
          <cell r="J204">
            <v>5200</v>
          </cell>
        </row>
        <row r="205">
          <cell r="A205">
            <v>935303</v>
          </cell>
          <cell r="E205" t="str">
            <v>Interruptor triple</v>
          </cell>
          <cell r="F205" t="str">
            <v>und</v>
          </cell>
          <cell r="G205">
            <v>9204.65</v>
          </cell>
          <cell r="I205">
            <v>0.4</v>
          </cell>
          <cell r="J205">
            <v>7735</v>
          </cell>
        </row>
        <row r="206">
          <cell r="A206">
            <v>935304</v>
          </cell>
          <cell r="E206" t="str">
            <v>Interruptor triple  CLP</v>
          </cell>
          <cell r="F206" t="str">
            <v>und</v>
          </cell>
          <cell r="G206">
            <v>18486.649999999998</v>
          </cell>
          <cell r="I206">
            <v>0.4</v>
          </cell>
          <cell r="J206">
            <v>15535</v>
          </cell>
        </row>
        <row r="207">
          <cell r="A207">
            <v>935303</v>
          </cell>
          <cell r="E207" t="str">
            <v xml:space="preserve">Interruptor triple conmutable  </v>
          </cell>
          <cell r="F207" t="str">
            <v>und</v>
          </cell>
          <cell r="G207">
            <v>10287.549999999999</v>
          </cell>
          <cell r="H207">
            <v>0.4</v>
          </cell>
          <cell r="J207">
            <v>8645</v>
          </cell>
        </row>
        <row r="208">
          <cell r="A208">
            <v>935304</v>
          </cell>
          <cell r="E208" t="str">
            <v>Interruptor triple  comnutable CLP</v>
          </cell>
          <cell r="F208" t="str">
            <v>und</v>
          </cell>
          <cell r="G208">
            <v>20497.75</v>
          </cell>
          <cell r="H208">
            <v>0.4</v>
          </cell>
          <cell r="J208">
            <v>17225</v>
          </cell>
        </row>
        <row r="209">
          <cell r="A209" t="str">
            <v>inttrireslev</v>
          </cell>
          <cell r="E209" t="str">
            <v>Interruptor triple residencial Levinton</v>
          </cell>
          <cell r="F209" t="str">
            <v>und</v>
          </cell>
          <cell r="G209">
            <v>20170.5</v>
          </cell>
          <cell r="H209">
            <v>0.4</v>
          </cell>
          <cell r="J209">
            <v>16950</v>
          </cell>
        </row>
        <row r="210">
          <cell r="A210" t="str">
            <v>AX010M</v>
          </cell>
          <cell r="E210" t="str">
            <v>Interruptor sencillo  Ambia</v>
          </cell>
          <cell r="F210" t="str">
            <v>und</v>
          </cell>
          <cell r="G210">
            <v>4254.25</v>
          </cell>
          <cell r="I210">
            <v>0.25</v>
          </cell>
          <cell r="J210">
            <v>3575</v>
          </cell>
        </row>
        <row r="211">
          <cell r="A211" t="str">
            <v>AX101M</v>
          </cell>
          <cell r="E211" t="str">
            <v>Interruptor doble Ambia</v>
          </cell>
          <cell r="F211" t="str">
            <v>und</v>
          </cell>
          <cell r="G211">
            <v>5955.95</v>
          </cell>
          <cell r="I211">
            <v>0.25</v>
          </cell>
          <cell r="J211">
            <v>5005</v>
          </cell>
        </row>
        <row r="212">
          <cell r="A212" t="str">
            <v>AX111M</v>
          </cell>
          <cell r="E212" t="str">
            <v>Interruptor triple  Ambia</v>
          </cell>
          <cell r="F212" t="str">
            <v>und</v>
          </cell>
          <cell r="G212">
            <v>8276.4499999999989</v>
          </cell>
          <cell r="I212">
            <v>0.25</v>
          </cell>
          <cell r="J212">
            <v>6955</v>
          </cell>
        </row>
        <row r="213">
          <cell r="A213" t="str">
            <v>AX020M</v>
          </cell>
          <cell r="E213" t="str">
            <v>Interruptor sencillo conmutable Ambia</v>
          </cell>
          <cell r="F213" t="str">
            <v>und</v>
          </cell>
          <cell r="G213">
            <v>4641</v>
          </cell>
          <cell r="I213">
            <v>0.25</v>
          </cell>
          <cell r="J213">
            <v>3900</v>
          </cell>
        </row>
        <row r="214">
          <cell r="A214" t="str">
            <v>AX202M</v>
          </cell>
          <cell r="E214" t="str">
            <v>Interruptor doble conmutable  Ambia</v>
          </cell>
          <cell r="F214" t="str">
            <v>und</v>
          </cell>
          <cell r="G214">
            <v>6884.15</v>
          </cell>
          <cell r="H214">
            <v>0.25</v>
          </cell>
          <cell r="J214">
            <v>5785</v>
          </cell>
        </row>
        <row r="215">
          <cell r="A215" t="str">
            <v>AX222M</v>
          </cell>
          <cell r="E215" t="str">
            <v>Interruptor triple conmutable  Ambia</v>
          </cell>
          <cell r="F215" t="str">
            <v>und</v>
          </cell>
          <cell r="G215">
            <v>9204.65</v>
          </cell>
          <cell r="H215">
            <v>0.4</v>
          </cell>
          <cell r="J215">
            <v>7735</v>
          </cell>
        </row>
        <row r="216">
          <cell r="A216" t="str">
            <v>it2x63</v>
          </cell>
          <cell r="E216" t="str">
            <v>Interruptor termomagnetico 2x63 c60n</v>
          </cell>
          <cell r="F216" t="str">
            <v>und</v>
          </cell>
          <cell r="G216">
            <v>104125</v>
          </cell>
          <cell r="H216">
            <v>0.4</v>
          </cell>
          <cell r="J216">
            <v>87500</v>
          </cell>
        </row>
        <row r="217">
          <cell r="A217" t="str">
            <v>J5E</v>
          </cell>
          <cell r="E217" t="str">
            <v xml:space="preserve">Jack 5E </v>
          </cell>
          <cell r="F217" t="str">
            <v>und</v>
          </cell>
          <cell r="G217">
            <v>8772.68</v>
          </cell>
          <cell r="H217">
            <v>0.2</v>
          </cell>
          <cell r="J217">
            <v>7372</v>
          </cell>
        </row>
        <row r="218">
          <cell r="A218" t="str">
            <v>J6</v>
          </cell>
          <cell r="E218" t="str">
            <v>Jack 6</v>
          </cell>
          <cell r="F218" t="str">
            <v>und</v>
          </cell>
          <cell r="G218">
            <v>15232</v>
          </cell>
          <cell r="H218">
            <v>0.25</v>
          </cell>
          <cell r="J218">
            <v>12800</v>
          </cell>
        </row>
        <row r="219">
          <cell r="A219" t="str">
            <v>L2x32cAl</v>
          </cell>
          <cell r="E219" t="str">
            <v>Lampara 2x32 con aleta en alumino</v>
          </cell>
          <cell r="F219" t="str">
            <v>und</v>
          </cell>
          <cell r="G219">
            <v>124474</v>
          </cell>
          <cell r="H219">
            <v>0.2</v>
          </cell>
          <cell r="J219">
            <v>104600</v>
          </cell>
        </row>
        <row r="220">
          <cell r="A220" t="str">
            <v>ORCE</v>
          </cell>
          <cell r="E220" t="str">
            <v xml:space="preserve">Ordenador de cable levintón </v>
          </cell>
          <cell r="F220" t="str">
            <v>und</v>
          </cell>
          <cell r="G220">
            <v>34510</v>
          </cell>
          <cell r="J220">
            <v>29000</v>
          </cell>
        </row>
        <row r="221">
          <cell r="A221" t="str">
            <v>PP125E</v>
          </cell>
          <cell r="E221" t="str">
            <v xml:space="preserve">Patch panel 12 puestos 5E </v>
          </cell>
          <cell r="F221" t="str">
            <v>und</v>
          </cell>
          <cell r="G221">
            <v>222125.4</v>
          </cell>
          <cell r="J221">
            <v>186660</v>
          </cell>
        </row>
        <row r="222">
          <cell r="A222" t="str">
            <v>PP165E</v>
          </cell>
          <cell r="E222" t="str">
            <v xml:space="preserve">Patch panel 16 puestos 5E </v>
          </cell>
          <cell r="F222" t="str">
            <v>und</v>
          </cell>
          <cell r="G222">
            <v>208559.4</v>
          </cell>
          <cell r="J222">
            <v>175260</v>
          </cell>
        </row>
        <row r="223">
          <cell r="A223" t="str">
            <v>PP245E</v>
          </cell>
          <cell r="E223" t="str">
            <v>Patch panel 24 puestos 5E</v>
          </cell>
          <cell r="F223" t="str">
            <v>und</v>
          </cell>
          <cell r="G223">
            <v>304794.7</v>
          </cell>
          <cell r="H223">
            <v>2</v>
          </cell>
          <cell r="I223">
            <v>2</v>
          </cell>
          <cell r="J223">
            <v>256130</v>
          </cell>
        </row>
        <row r="224">
          <cell r="A224" t="str">
            <v>PP485E</v>
          </cell>
          <cell r="E224" t="str">
            <v xml:space="preserve">Patch panel 48 puestos 5E </v>
          </cell>
          <cell r="F224" t="str">
            <v>und</v>
          </cell>
          <cell r="G224">
            <v>548622.13</v>
          </cell>
          <cell r="H224">
            <v>4</v>
          </cell>
          <cell r="I224">
            <v>4</v>
          </cell>
          <cell r="J224">
            <v>461027</v>
          </cell>
        </row>
        <row r="225">
          <cell r="A225">
            <v>4</v>
          </cell>
          <cell r="E225" t="str">
            <v>Perno 51 mm</v>
          </cell>
          <cell r="F225" t="str">
            <v>und</v>
          </cell>
          <cell r="G225">
            <v>549.78</v>
          </cell>
          <cell r="J225">
            <v>462</v>
          </cell>
        </row>
        <row r="226">
          <cell r="A226">
            <v>1650030</v>
          </cell>
          <cell r="E226" t="str">
            <v xml:space="preserve">Plafón de loza  </v>
          </cell>
          <cell r="F226" t="str">
            <v>und</v>
          </cell>
          <cell r="G226">
            <v>1231.0344827586207</v>
          </cell>
          <cell r="H226">
            <v>0.2</v>
          </cell>
          <cell r="J226">
            <v>1034.4827586206898</v>
          </cell>
        </row>
        <row r="227">
          <cell r="A227" t="str">
            <v>pc60.9</v>
          </cell>
          <cell r="E227" t="str">
            <v>Patch Cordon cat. 6   0,9m</v>
          </cell>
          <cell r="F227" t="str">
            <v>und</v>
          </cell>
          <cell r="G227">
            <v>18207</v>
          </cell>
          <cell r="H227" t="str">
            <v xml:space="preserve"> </v>
          </cell>
          <cell r="I227">
            <v>0.1</v>
          </cell>
          <cell r="J227">
            <v>15300</v>
          </cell>
        </row>
        <row r="228">
          <cell r="A228" t="str">
            <v>pc61,5</v>
          </cell>
          <cell r="E228" t="str">
            <v>Patch Cordon cat. 6   1,5m</v>
          </cell>
          <cell r="F228" t="str">
            <v>und</v>
          </cell>
          <cell r="G228">
            <v>20134.8</v>
          </cell>
          <cell r="H228" t="str">
            <v xml:space="preserve"> </v>
          </cell>
          <cell r="I228">
            <v>0.1</v>
          </cell>
          <cell r="J228">
            <v>16920</v>
          </cell>
        </row>
        <row r="229">
          <cell r="A229" t="str">
            <v>pc63</v>
          </cell>
          <cell r="E229" t="str">
            <v>Patch Cordon cat. 6   3m</v>
          </cell>
          <cell r="F229" t="str">
            <v>und</v>
          </cell>
          <cell r="G229">
            <v>32986.799999999996</v>
          </cell>
          <cell r="I229">
            <v>0.1</v>
          </cell>
          <cell r="J229">
            <v>27720</v>
          </cell>
        </row>
        <row r="230">
          <cell r="A230" t="str">
            <v>JPTI</v>
          </cell>
          <cell r="E230" t="str">
            <v>Premoldeado Tipo interior No.2</v>
          </cell>
          <cell r="F230" t="str">
            <v>jgo</v>
          </cell>
          <cell r="G230">
            <v>221586.20689655171</v>
          </cell>
          <cell r="H230">
            <v>2</v>
          </cell>
          <cell r="I230">
            <v>2</v>
          </cell>
          <cell r="J230">
            <v>186206.89655172414</v>
          </cell>
        </row>
        <row r="231">
          <cell r="A231" t="str">
            <v>JPTEXT</v>
          </cell>
          <cell r="E231" t="str">
            <v>Premoldeado Tipo Exterior No.2</v>
          </cell>
          <cell r="F231" t="str">
            <v>jgo</v>
          </cell>
          <cell r="G231">
            <v>313913.79310344829</v>
          </cell>
          <cell r="H231">
            <v>2</v>
          </cell>
          <cell r="I231">
            <v>2</v>
          </cell>
          <cell r="J231">
            <v>263793.10344827588</v>
          </cell>
        </row>
        <row r="232">
          <cell r="A232" t="str">
            <v>TIM</v>
          </cell>
          <cell r="E232" t="str">
            <v>Pulsador timbre luminex</v>
          </cell>
          <cell r="F232" t="str">
            <v>und</v>
          </cell>
          <cell r="G232">
            <v>5182.45</v>
          </cell>
          <cell r="H232">
            <v>0.25</v>
          </cell>
          <cell r="J232">
            <v>4355</v>
          </cell>
        </row>
        <row r="233">
          <cell r="A233" t="str">
            <v>TIMA</v>
          </cell>
          <cell r="E233" t="str">
            <v xml:space="preserve">Pulsador timbre Ambia </v>
          </cell>
          <cell r="F233" t="str">
            <v>und</v>
          </cell>
          <cell r="G233">
            <v>3016.65</v>
          </cell>
          <cell r="H233">
            <v>0.25</v>
          </cell>
          <cell r="J233">
            <v>2535</v>
          </cell>
        </row>
        <row r="234">
          <cell r="A234" t="str">
            <v>RACK11</v>
          </cell>
          <cell r="E234" t="str">
            <v>Rack 1200X750*750</v>
          </cell>
          <cell r="F234" t="str">
            <v>und</v>
          </cell>
          <cell r="G234">
            <v>910350</v>
          </cell>
          <cell r="J234">
            <v>765000</v>
          </cell>
        </row>
        <row r="235">
          <cell r="A235" t="str">
            <v>X7</v>
          </cell>
          <cell r="E235" t="str">
            <v>Rack 1500X620X750 mm 1 Bandeja</v>
          </cell>
          <cell r="F235" t="str">
            <v>und</v>
          </cell>
          <cell r="G235">
            <v>1023400</v>
          </cell>
          <cell r="H235">
            <v>1</v>
          </cell>
          <cell r="I235">
            <v>1</v>
          </cell>
          <cell r="J235">
            <v>860000</v>
          </cell>
        </row>
        <row r="236">
          <cell r="A236" t="str">
            <v>XX8</v>
          </cell>
          <cell r="E236" t="str">
            <v xml:space="preserve">Rack 1800X620X750 mm 1 Bandeja </v>
          </cell>
          <cell r="F236" t="str">
            <v>und</v>
          </cell>
          <cell r="G236">
            <v>1285200</v>
          </cell>
          <cell r="H236">
            <v>1.5</v>
          </cell>
          <cell r="I236">
            <v>1.5</v>
          </cell>
          <cell r="J236">
            <v>1080000</v>
          </cell>
        </row>
        <row r="237">
          <cell r="A237" t="str">
            <v>rack</v>
          </cell>
          <cell r="E237" t="str">
            <v xml:space="preserve">Rack 50X58x50 mm </v>
          </cell>
          <cell r="F237" t="str">
            <v>und</v>
          </cell>
          <cell r="G237">
            <v>487900</v>
          </cell>
          <cell r="H237">
            <v>0.5</v>
          </cell>
          <cell r="I237">
            <v>0.5</v>
          </cell>
          <cell r="J237">
            <v>410000</v>
          </cell>
        </row>
        <row r="238">
          <cell r="A238" t="str">
            <v>RACK210</v>
          </cell>
          <cell r="E238" t="str">
            <v>Rack 210x620x750mm</v>
          </cell>
          <cell r="F238" t="str">
            <v>und</v>
          </cell>
          <cell r="G238">
            <v>1404200</v>
          </cell>
          <cell r="H238">
            <v>2</v>
          </cell>
          <cell r="I238">
            <v>2</v>
          </cell>
          <cell r="J238">
            <v>1180000</v>
          </cell>
        </row>
        <row r="239">
          <cell r="A239" t="str">
            <v>S110T</v>
          </cell>
          <cell r="E239" t="str">
            <v xml:space="preserve">Regleta S66 25 pares </v>
          </cell>
          <cell r="F239" t="str">
            <v>und</v>
          </cell>
          <cell r="G239">
            <v>29750</v>
          </cell>
          <cell r="J239">
            <v>25000</v>
          </cell>
        </row>
        <row r="240">
          <cell r="A240">
            <v>-2</v>
          </cell>
          <cell r="E240" t="str">
            <v>Regleta S66 50 pares</v>
          </cell>
          <cell r="F240" t="str">
            <v>und</v>
          </cell>
          <cell r="G240">
            <v>41650</v>
          </cell>
          <cell r="J240">
            <v>35000</v>
          </cell>
        </row>
        <row r="241">
          <cell r="A241">
            <v>20</v>
          </cell>
          <cell r="E241" t="str">
            <v>Salida coaxial ( Toma TV) LX</v>
          </cell>
          <cell r="F241" t="str">
            <v>und</v>
          </cell>
          <cell r="G241">
            <v>8353.7999999999993</v>
          </cell>
          <cell r="H241">
            <v>0.25</v>
          </cell>
          <cell r="J241">
            <v>7020</v>
          </cell>
        </row>
        <row r="242">
          <cell r="A242" t="str">
            <v>SC</v>
          </cell>
          <cell r="E242" t="str">
            <v>Salida cordon</v>
          </cell>
          <cell r="F242" t="str">
            <v>und</v>
          </cell>
          <cell r="G242">
            <v>2784.6</v>
          </cell>
          <cell r="H242">
            <v>0.25</v>
          </cell>
          <cell r="J242">
            <v>2340</v>
          </cell>
        </row>
        <row r="243">
          <cell r="A243" t="str">
            <v>AX060</v>
          </cell>
          <cell r="E243" t="str">
            <v>Salida cordon Ambia</v>
          </cell>
          <cell r="F243" t="str">
            <v>und</v>
          </cell>
          <cell r="G243">
            <v>2552.5499999999997</v>
          </cell>
          <cell r="H243">
            <v>0.25</v>
          </cell>
          <cell r="J243">
            <v>2145</v>
          </cell>
        </row>
        <row r="244">
          <cell r="A244" t="str">
            <v>AX01675M</v>
          </cell>
          <cell r="E244" t="str">
            <v>Salida terminal Coaxial TV. Americano + toma Telefonica lx</v>
          </cell>
          <cell r="F244" t="str">
            <v>und</v>
          </cell>
          <cell r="G244">
            <v>11602.5</v>
          </cell>
          <cell r="H244">
            <v>0.25</v>
          </cell>
          <cell r="J244">
            <v>9750</v>
          </cell>
        </row>
        <row r="245">
          <cell r="A245" t="str">
            <v>SAUD</v>
          </cell>
          <cell r="E245" t="str">
            <v xml:space="preserve">Salida para audio lx </v>
          </cell>
          <cell r="F245" t="str">
            <v>und</v>
          </cell>
          <cell r="G245">
            <v>17713.149999999998</v>
          </cell>
          <cell r="H245">
            <v>0.25</v>
          </cell>
          <cell r="J245">
            <v>14885</v>
          </cell>
        </row>
        <row r="246">
          <cell r="A246">
            <v>1925022</v>
          </cell>
          <cell r="E246" t="str">
            <v>Soldadura 1/8</v>
          </cell>
          <cell r="F246" t="str">
            <v>tr</v>
          </cell>
          <cell r="G246">
            <v>18452.14</v>
          </cell>
          <cell r="J246">
            <v>15506</v>
          </cell>
        </row>
        <row r="247">
          <cell r="A247">
            <v>1980010</v>
          </cell>
          <cell r="E247" t="str">
            <v>Suplemento galvanizado 4x4</v>
          </cell>
          <cell r="F247" t="str">
            <v>und</v>
          </cell>
          <cell r="G247">
            <v>440.29999999999995</v>
          </cell>
          <cell r="I247">
            <v>0.05</v>
          </cell>
          <cell r="J247">
            <v>370</v>
          </cell>
        </row>
        <row r="248">
          <cell r="A248" t="str">
            <v>CT-9</v>
          </cell>
          <cell r="E248" t="str">
            <v xml:space="preserve">Tablero  CT- 9 cts </v>
          </cell>
          <cell r="F248" t="str">
            <v>und</v>
          </cell>
          <cell r="G248">
            <v>45410.400000000001</v>
          </cell>
          <cell r="I248">
            <v>1.5</v>
          </cell>
          <cell r="J248">
            <v>38160</v>
          </cell>
        </row>
        <row r="249">
          <cell r="A249" t="str">
            <v>CT-4</v>
          </cell>
          <cell r="E249" t="str">
            <v xml:space="preserve">Tablero  CT- 4 cts </v>
          </cell>
          <cell r="F249" t="str">
            <v>und</v>
          </cell>
          <cell r="G249">
            <v>18564</v>
          </cell>
          <cell r="I249">
            <v>1</v>
          </cell>
          <cell r="J249">
            <v>15600</v>
          </cell>
        </row>
        <row r="250">
          <cell r="A250" t="str">
            <v>CT-6</v>
          </cell>
          <cell r="E250" t="str">
            <v xml:space="preserve">Tablero  CT- 6 cts </v>
          </cell>
          <cell r="F250" t="str">
            <v>und</v>
          </cell>
          <cell r="G250">
            <v>25323.199999999997</v>
          </cell>
          <cell r="I250">
            <v>1</v>
          </cell>
          <cell r="J250">
            <v>21280</v>
          </cell>
        </row>
        <row r="251">
          <cell r="A251" t="str">
            <v>CT-8</v>
          </cell>
          <cell r="E251" t="str">
            <v xml:space="preserve">Tablero  CT- 8 cts </v>
          </cell>
          <cell r="F251" t="str">
            <v>und</v>
          </cell>
          <cell r="G251">
            <v>36080.799999999996</v>
          </cell>
          <cell r="I251">
            <v>1</v>
          </cell>
          <cell r="J251">
            <v>30320</v>
          </cell>
        </row>
        <row r="252">
          <cell r="A252" t="str">
            <v>CT-3</v>
          </cell>
          <cell r="E252" t="str">
            <v xml:space="preserve">Tablero  CT- 3 cts </v>
          </cell>
          <cell r="F252" t="str">
            <v>und</v>
          </cell>
          <cell r="G252">
            <v>12852</v>
          </cell>
          <cell r="I252">
            <v>1</v>
          </cell>
          <cell r="J252">
            <v>10800</v>
          </cell>
        </row>
        <row r="253">
          <cell r="A253" t="str">
            <v>CT-4</v>
          </cell>
          <cell r="E253" t="str">
            <v xml:space="preserve">Tablero  CT- 4 cts </v>
          </cell>
          <cell r="F253" t="str">
            <v>und</v>
          </cell>
          <cell r="G253">
            <v>18564</v>
          </cell>
          <cell r="I253">
            <v>1</v>
          </cell>
          <cell r="J253">
            <v>15600</v>
          </cell>
        </row>
        <row r="254">
          <cell r="A254" t="str">
            <v>TBP-08</v>
          </cell>
          <cell r="E254" t="str">
            <v>Tablero TBP-8 circuitos</v>
          </cell>
          <cell r="F254" t="str">
            <v>und</v>
          </cell>
          <cell r="G254">
            <v>87400</v>
          </cell>
          <cell r="I254">
            <v>1</v>
          </cell>
          <cell r="J254">
            <v>73445.378151260506</v>
          </cell>
        </row>
        <row r="255">
          <cell r="A255" t="str">
            <v>TBP-12</v>
          </cell>
          <cell r="E255" t="str">
            <v>Tablero TBP-12 circuitos</v>
          </cell>
          <cell r="F255" t="str">
            <v>und</v>
          </cell>
          <cell r="G255">
            <v>113395.09999999999</v>
          </cell>
          <cell r="H255">
            <v>1.5</v>
          </cell>
          <cell r="I255">
            <v>1.5</v>
          </cell>
          <cell r="J255">
            <v>95290</v>
          </cell>
        </row>
        <row r="256">
          <cell r="A256" t="str">
            <v>TBP-16</v>
          </cell>
          <cell r="E256" t="str">
            <v>Tablero TBP-16 circuitos</v>
          </cell>
          <cell r="F256" t="str">
            <v>und</v>
          </cell>
          <cell r="G256">
            <v>133506.1</v>
          </cell>
          <cell r="I256">
            <v>2</v>
          </cell>
          <cell r="J256">
            <v>112190</v>
          </cell>
        </row>
        <row r="257">
          <cell r="A257" t="str">
            <v>TBL-8</v>
          </cell>
          <cell r="E257" t="str">
            <v>Tablero TBL - 8 circuitos</v>
          </cell>
          <cell r="F257" t="str">
            <v>und</v>
          </cell>
          <cell r="G257">
            <v>49658.7</v>
          </cell>
          <cell r="I257">
            <v>1</v>
          </cell>
          <cell r="J257">
            <v>41730</v>
          </cell>
        </row>
        <row r="258">
          <cell r="A258" t="str">
            <v>TBL-12</v>
          </cell>
          <cell r="E258" t="str">
            <v>Tablero TBL - 12 circuitos</v>
          </cell>
          <cell r="F258" t="str">
            <v>und</v>
          </cell>
          <cell r="G258">
            <v>58244.549999999996</v>
          </cell>
          <cell r="I258">
            <v>1.5</v>
          </cell>
          <cell r="J258">
            <v>48945</v>
          </cell>
        </row>
        <row r="259">
          <cell r="A259" t="str">
            <v>TBL-16</v>
          </cell>
          <cell r="E259" t="str">
            <v>Tablero TBL - 16 circuitos</v>
          </cell>
          <cell r="F259" t="str">
            <v>und</v>
          </cell>
          <cell r="G259">
            <v>78278.2</v>
          </cell>
          <cell r="I259">
            <v>2</v>
          </cell>
          <cell r="J259">
            <v>65780</v>
          </cell>
        </row>
        <row r="260">
          <cell r="A260" t="str">
            <v>TBCM-12</v>
          </cell>
          <cell r="E260" t="str">
            <v>Tablero TBCM - 12 circuitos</v>
          </cell>
          <cell r="F260" t="str">
            <v>und</v>
          </cell>
          <cell r="G260">
            <v>188269.9</v>
          </cell>
          <cell r="I260">
            <v>2</v>
          </cell>
          <cell r="J260">
            <v>158210</v>
          </cell>
        </row>
        <row r="261">
          <cell r="A261" t="str">
            <v>TBCM-24</v>
          </cell>
          <cell r="E261" t="str">
            <v>Tablero TBCM - 24 circuitos</v>
          </cell>
          <cell r="F261" t="str">
            <v>und</v>
          </cell>
          <cell r="G261">
            <v>259663.94999999998</v>
          </cell>
          <cell r="I261">
            <v>2</v>
          </cell>
          <cell r="J261">
            <v>218205</v>
          </cell>
        </row>
        <row r="262">
          <cell r="A262" t="str">
            <v>TWCM-12</v>
          </cell>
          <cell r="E262" t="str">
            <v xml:space="preserve">Tablero TWCM  12 CTS </v>
          </cell>
          <cell r="F262" t="str">
            <v>und</v>
          </cell>
          <cell r="G262">
            <v>218900.5</v>
          </cell>
          <cell r="I262">
            <v>2</v>
          </cell>
          <cell r="J262">
            <v>183950</v>
          </cell>
        </row>
        <row r="263">
          <cell r="A263" t="str">
            <v>TWCM-18</v>
          </cell>
          <cell r="E263" t="str">
            <v xml:space="preserve">Tablero TWCM  18 CTS </v>
          </cell>
          <cell r="F263" t="str">
            <v>und</v>
          </cell>
          <cell r="G263">
            <v>277222.39999999997</v>
          </cell>
          <cell r="I263">
            <v>2</v>
          </cell>
          <cell r="J263">
            <v>232960</v>
          </cell>
        </row>
        <row r="264">
          <cell r="A264" t="str">
            <v>TWCM-24</v>
          </cell>
          <cell r="E264" t="str">
            <v>Tablero TWCM  24  CTS</v>
          </cell>
          <cell r="F264" t="str">
            <v>und</v>
          </cell>
          <cell r="G264">
            <v>301974.39999999997</v>
          </cell>
          <cell r="I264">
            <v>2</v>
          </cell>
          <cell r="J264">
            <v>253760</v>
          </cell>
        </row>
        <row r="265">
          <cell r="A265" t="str">
            <v>TWCM-30</v>
          </cell>
          <cell r="E265" t="str">
            <v>Tablero TWCM  30  CTS</v>
          </cell>
          <cell r="F265" t="str">
            <v>und</v>
          </cell>
          <cell r="G265">
            <v>361765.95</v>
          </cell>
          <cell r="I265">
            <v>2</v>
          </cell>
          <cell r="J265">
            <v>304005</v>
          </cell>
        </row>
        <row r="266">
          <cell r="A266" t="str">
            <v>TWCM-36</v>
          </cell>
          <cell r="E266" t="str">
            <v>Tablero TWCM  36  CTS</v>
          </cell>
          <cell r="F266" t="str">
            <v>und</v>
          </cell>
          <cell r="G266">
            <v>374606.05</v>
          </cell>
          <cell r="I266">
            <v>2</v>
          </cell>
          <cell r="J266">
            <v>314795</v>
          </cell>
        </row>
        <row r="267">
          <cell r="A267" t="str">
            <v>TWCM-42</v>
          </cell>
          <cell r="E267" t="str">
            <v>Tablero TWCM  42 CTS</v>
          </cell>
          <cell r="F267" t="str">
            <v>und</v>
          </cell>
          <cell r="G267">
            <v>407866.55</v>
          </cell>
          <cell r="I267">
            <v>2</v>
          </cell>
          <cell r="J267">
            <v>342745</v>
          </cell>
        </row>
        <row r="268">
          <cell r="A268" t="str">
            <v>TWS-6</v>
          </cell>
          <cell r="E268" t="str">
            <v xml:space="preserve">Tablero TWS 6 CTS </v>
          </cell>
          <cell r="F268" t="str">
            <v>und</v>
          </cell>
          <cell r="G268">
            <v>79515.8</v>
          </cell>
          <cell r="I268">
            <v>2</v>
          </cell>
          <cell r="J268">
            <v>66820</v>
          </cell>
        </row>
        <row r="269">
          <cell r="A269" t="str">
            <v>TWS-12</v>
          </cell>
          <cell r="E269" t="str">
            <v xml:space="preserve">Tablero TWS 12 CTS </v>
          </cell>
          <cell r="F269" t="str">
            <v>und</v>
          </cell>
          <cell r="G269">
            <v>103958.39999999999</v>
          </cell>
          <cell r="I269">
            <v>2</v>
          </cell>
          <cell r="J269">
            <v>87360</v>
          </cell>
        </row>
        <row r="270">
          <cell r="A270" t="str">
            <v>TWS-18</v>
          </cell>
          <cell r="E270" t="str">
            <v xml:space="preserve">Tablero TWS 18 CTS </v>
          </cell>
          <cell r="F270" t="str">
            <v>und</v>
          </cell>
          <cell r="G270">
            <v>136368.04999999999</v>
          </cell>
          <cell r="I270">
            <v>2</v>
          </cell>
          <cell r="J270">
            <v>114595</v>
          </cell>
        </row>
        <row r="271">
          <cell r="A271" t="str">
            <v>TWS-24</v>
          </cell>
          <cell r="E271" t="str">
            <v xml:space="preserve">Tablero TWS 24 CTS </v>
          </cell>
          <cell r="F271" t="str">
            <v>und</v>
          </cell>
          <cell r="G271">
            <v>162667.04999999999</v>
          </cell>
          <cell r="I271">
            <v>2</v>
          </cell>
          <cell r="J271">
            <v>136695</v>
          </cell>
        </row>
        <row r="272">
          <cell r="A272" t="str">
            <v>TWP-12</v>
          </cell>
          <cell r="E272" t="str">
            <v xml:space="preserve">Tablero TWP 12 CTS </v>
          </cell>
          <cell r="F272" t="str">
            <v>und</v>
          </cell>
          <cell r="G272">
            <v>139600</v>
          </cell>
          <cell r="I272">
            <v>2</v>
          </cell>
          <cell r="J272">
            <v>117310.92436974791</v>
          </cell>
        </row>
        <row r="273">
          <cell r="A273" t="str">
            <v>TWP-18</v>
          </cell>
          <cell r="E273" t="str">
            <v xml:space="preserve">Tablero TWP 18 CTS </v>
          </cell>
          <cell r="F273" t="str">
            <v>und</v>
          </cell>
          <cell r="G273">
            <v>138900</v>
          </cell>
          <cell r="I273">
            <v>2</v>
          </cell>
          <cell r="J273">
            <v>116722.68907563026</v>
          </cell>
        </row>
        <row r="274">
          <cell r="A274" t="str">
            <v>TWP-24</v>
          </cell>
          <cell r="E274" t="str">
            <v xml:space="preserve">Tablero TWP 24 CTS </v>
          </cell>
          <cell r="F274" t="str">
            <v>und</v>
          </cell>
          <cell r="G274">
            <v>187032.3</v>
          </cell>
          <cell r="I274">
            <v>2</v>
          </cell>
          <cell r="J274">
            <v>157170</v>
          </cell>
        </row>
        <row r="275">
          <cell r="A275">
            <v>2015010</v>
          </cell>
          <cell r="E275" t="str">
            <v xml:space="preserve">Tapa ciega 2x4 galvanizada </v>
          </cell>
          <cell r="F275" t="str">
            <v>und</v>
          </cell>
          <cell r="G275">
            <v>357</v>
          </cell>
          <cell r="J275">
            <v>300</v>
          </cell>
        </row>
        <row r="276">
          <cell r="A276" t="str">
            <v>tf</v>
          </cell>
          <cell r="E276" t="str">
            <v>Tapa fina</v>
          </cell>
          <cell r="F276" t="str">
            <v>und</v>
          </cell>
          <cell r="G276">
            <v>1011.5</v>
          </cell>
          <cell r="I276">
            <v>0.02</v>
          </cell>
          <cell r="J276">
            <v>850</v>
          </cell>
        </row>
        <row r="277">
          <cell r="A277" t="str">
            <v>tfn</v>
          </cell>
          <cell r="E277" t="str">
            <v>Tapa fina naranja</v>
          </cell>
          <cell r="F277" t="str">
            <v>und</v>
          </cell>
          <cell r="G277">
            <v>1606.5</v>
          </cell>
          <cell r="I277">
            <v>0.02</v>
          </cell>
          <cell r="J277">
            <v>1350</v>
          </cell>
        </row>
        <row r="278">
          <cell r="A278" t="str">
            <v>tfnm</v>
          </cell>
          <cell r="E278" t="str">
            <v>Tapa fina marcada</v>
          </cell>
          <cell r="F278" t="str">
            <v>und</v>
          </cell>
          <cell r="G278">
            <v>3808</v>
          </cell>
          <cell r="I278">
            <v>0.02</v>
          </cell>
          <cell r="J278">
            <v>3200</v>
          </cell>
        </row>
        <row r="279">
          <cell r="A279" t="str">
            <v>tintreslev</v>
          </cell>
          <cell r="E279" t="str">
            <v>Tapa Interruptor residencial Levinton</v>
          </cell>
          <cell r="F279" t="str">
            <v>und</v>
          </cell>
          <cell r="G279">
            <v>1071</v>
          </cell>
          <cell r="I279">
            <v>0.02</v>
          </cell>
          <cell r="J279">
            <v>900</v>
          </cell>
        </row>
        <row r="280">
          <cell r="A280" t="str">
            <v>tisil</v>
          </cell>
          <cell r="E280" t="str">
            <v>Tapa Interruptor Sencillo Industrial Levinton</v>
          </cell>
          <cell r="F280" t="str">
            <v>und</v>
          </cell>
          <cell r="G280">
            <v>1927.8</v>
          </cell>
          <cell r="I280">
            <v>0.02</v>
          </cell>
          <cell r="J280">
            <v>1620</v>
          </cell>
        </row>
        <row r="281">
          <cell r="A281" t="str">
            <v>tidil</v>
          </cell>
          <cell r="E281" t="str">
            <v>Tapa Interruptor Doble lndustrial Levinton</v>
          </cell>
          <cell r="F281" t="str">
            <v>und</v>
          </cell>
          <cell r="G281">
            <v>1927.8</v>
          </cell>
          <cell r="I281">
            <v>0.02</v>
          </cell>
          <cell r="J281">
            <v>1620</v>
          </cell>
        </row>
        <row r="282">
          <cell r="A282" t="str">
            <v>TITD</v>
          </cell>
          <cell r="E282" t="str">
            <v>Tapa Intemperie toma doble</v>
          </cell>
          <cell r="F282" t="str">
            <v>und</v>
          </cell>
          <cell r="G282">
            <v>13566</v>
          </cell>
          <cell r="I282">
            <v>0.02</v>
          </cell>
          <cell r="J282">
            <v>11400</v>
          </cell>
        </row>
        <row r="283">
          <cell r="A283">
            <v>2039070</v>
          </cell>
          <cell r="E283" t="str">
            <v>Toma 3x50</v>
          </cell>
          <cell r="F283" t="str">
            <v>und</v>
          </cell>
          <cell r="G283">
            <v>7745.2586206896558</v>
          </cell>
          <cell r="H283">
            <v>0.3</v>
          </cell>
          <cell r="J283">
            <v>6508.620689655173</v>
          </cell>
        </row>
        <row r="284">
          <cell r="A284">
            <v>2039220</v>
          </cell>
          <cell r="E284" t="str">
            <v xml:space="preserve">Toma computador </v>
          </cell>
          <cell r="F284" t="str">
            <v>und</v>
          </cell>
          <cell r="G284">
            <v>11959.5</v>
          </cell>
          <cell r="H284">
            <v>0.25</v>
          </cell>
          <cell r="J284">
            <v>10050</v>
          </cell>
        </row>
        <row r="285">
          <cell r="A285">
            <v>2039260</v>
          </cell>
          <cell r="E285" t="str">
            <v>Toma doble polo a tierra lx</v>
          </cell>
          <cell r="F285" t="str">
            <v>und</v>
          </cell>
          <cell r="G285">
            <v>5414.5</v>
          </cell>
          <cell r="H285">
            <v>0.25</v>
          </cell>
          <cell r="J285">
            <v>4550</v>
          </cell>
        </row>
        <row r="286">
          <cell r="A286" t="str">
            <v>AX303MG</v>
          </cell>
          <cell r="E286" t="str">
            <v>Toma doble polo a tierra Ambia</v>
          </cell>
          <cell r="F286" t="str">
            <v>und</v>
          </cell>
          <cell r="G286">
            <v>4950.3999999999996</v>
          </cell>
          <cell r="H286">
            <v>0.25</v>
          </cell>
          <cell r="J286">
            <v>4160</v>
          </cell>
        </row>
        <row r="287">
          <cell r="A287" t="str">
            <v>tomareslev15</v>
          </cell>
          <cell r="E287" t="str">
            <v>Toma doble polo a tierra leviton residencial 15 amp</v>
          </cell>
          <cell r="F287" t="str">
            <v>und</v>
          </cell>
          <cell r="G287">
            <v>5117</v>
          </cell>
          <cell r="H287">
            <v>0.25</v>
          </cell>
          <cell r="J287">
            <v>4300</v>
          </cell>
        </row>
        <row r="288">
          <cell r="A288" t="str">
            <v>tomareslev120</v>
          </cell>
          <cell r="E288" t="str">
            <v>Toma doble polo a tierra leviton residencial 20amp-250v</v>
          </cell>
          <cell r="F288" t="str">
            <v>und</v>
          </cell>
          <cell r="G288">
            <v>17493</v>
          </cell>
          <cell r="H288">
            <v>0.25</v>
          </cell>
          <cell r="J288">
            <v>14700</v>
          </cell>
        </row>
        <row r="289">
          <cell r="A289" t="str">
            <v>toma20hos</v>
          </cell>
          <cell r="E289" t="str">
            <v>Toma doble polo a tierra leviton 20 hospi</v>
          </cell>
          <cell r="F289" t="str">
            <v>und</v>
          </cell>
          <cell r="G289">
            <v>23562</v>
          </cell>
          <cell r="H289">
            <v>0.25</v>
          </cell>
          <cell r="J289">
            <v>19800</v>
          </cell>
        </row>
        <row r="290">
          <cell r="A290" t="str">
            <v>toma20a</v>
          </cell>
          <cell r="E290" t="str">
            <v xml:space="preserve">Toma doble polo a tierra leviton 20 </v>
          </cell>
          <cell r="F290" t="str">
            <v>und</v>
          </cell>
          <cell r="G290">
            <v>5414.5</v>
          </cell>
          <cell r="H290">
            <v>0.25</v>
          </cell>
          <cell r="J290">
            <v>4550</v>
          </cell>
        </row>
        <row r="291">
          <cell r="A291">
            <v>20392301</v>
          </cell>
          <cell r="E291" t="str">
            <v>Toma doble polo a tierra leviton</v>
          </cell>
          <cell r="F291" t="str">
            <v>und</v>
          </cell>
          <cell r="G291">
            <v>2142</v>
          </cell>
          <cell r="H291">
            <v>0.25</v>
          </cell>
          <cell r="J291">
            <v>1800</v>
          </cell>
        </row>
        <row r="292">
          <cell r="A292">
            <v>2039030</v>
          </cell>
          <cell r="E292" t="str">
            <v>Toma especial 2x20</v>
          </cell>
          <cell r="F292" t="str">
            <v>und</v>
          </cell>
          <cell r="G292">
            <v>3898.275862068966</v>
          </cell>
          <cell r="H292">
            <v>0.02</v>
          </cell>
          <cell r="J292">
            <v>3275.8620689655177</v>
          </cell>
        </row>
        <row r="293">
          <cell r="A293">
            <v>2039045</v>
          </cell>
          <cell r="E293" t="str">
            <v>Toma especial 3x20</v>
          </cell>
          <cell r="F293" t="str">
            <v>und</v>
          </cell>
          <cell r="G293">
            <v>4257.3275862068967</v>
          </cell>
          <cell r="H293">
            <v>0.25</v>
          </cell>
          <cell r="J293">
            <v>3577.5862068965521</v>
          </cell>
        </row>
        <row r="294">
          <cell r="A294">
            <v>2039046</v>
          </cell>
          <cell r="E294" t="str">
            <v>Toma Hospitalario 15 amp</v>
          </cell>
          <cell r="F294" t="str">
            <v>und</v>
          </cell>
          <cell r="G294">
            <v>19456.5</v>
          </cell>
          <cell r="H294">
            <v>0.3</v>
          </cell>
          <cell r="J294">
            <v>16350</v>
          </cell>
        </row>
        <row r="295">
          <cell r="A295" t="str">
            <v>TomaHos20R</v>
          </cell>
          <cell r="E295" t="str">
            <v>Toma Hospitalario 20 amp</v>
          </cell>
          <cell r="F295" t="str">
            <v>und</v>
          </cell>
          <cell r="G295">
            <v>19456.5</v>
          </cell>
          <cell r="H295">
            <v>0.3</v>
          </cell>
          <cell r="J295">
            <v>16350</v>
          </cell>
        </row>
        <row r="296">
          <cell r="A296">
            <v>2039250</v>
          </cell>
          <cell r="E296" t="str">
            <v>Toma GFCI</v>
          </cell>
          <cell r="F296" t="str">
            <v>und</v>
          </cell>
          <cell r="G296">
            <v>35402.5</v>
          </cell>
          <cell r="H296">
            <v>0.02</v>
          </cell>
          <cell r="J296">
            <v>29750</v>
          </cell>
        </row>
        <row r="297">
          <cell r="A297" t="str">
            <v>TomaGfci20R</v>
          </cell>
          <cell r="E297" t="str">
            <v>Toma GFCI Nema 5-20R</v>
          </cell>
          <cell r="F297" t="str">
            <v>und</v>
          </cell>
          <cell r="G297">
            <v>52003</v>
          </cell>
          <cell r="H297">
            <v>0.02</v>
          </cell>
          <cell r="J297">
            <v>43700</v>
          </cell>
        </row>
        <row r="298">
          <cell r="A298">
            <v>2039385</v>
          </cell>
          <cell r="E298" t="str">
            <v>Toma teléfono doble  Usa lx</v>
          </cell>
          <cell r="F298" t="str">
            <v>und</v>
          </cell>
          <cell r="G298">
            <v>10287.549999999999</v>
          </cell>
          <cell r="H298">
            <v>0.02</v>
          </cell>
          <cell r="J298">
            <v>8645</v>
          </cell>
        </row>
        <row r="299">
          <cell r="A299" t="str">
            <v>euroameric</v>
          </cell>
          <cell r="E299" t="str">
            <v>Toma telefono colombiana + americana lx</v>
          </cell>
          <cell r="F299" t="str">
            <v>und</v>
          </cell>
          <cell r="G299">
            <v>8276.4499999999989</v>
          </cell>
          <cell r="H299">
            <v>0.02</v>
          </cell>
          <cell r="J299">
            <v>6955</v>
          </cell>
        </row>
        <row r="300">
          <cell r="A300" t="str">
            <v>AK050</v>
          </cell>
          <cell r="E300" t="str">
            <v>Toma telefono sencilla Ambia</v>
          </cell>
          <cell r="F300" t="str">
            <v>und</v>
          </cell>
          <cell r="G300">
            <v>3712.7999999999997</v>
          </cell>
          <cell r="H300">
            <v>0.02</v>
          </cell>
          <cell r="J300">
            <v>3120</v>
          </cell>
        </row>
        <row r="301">
          <cell r="A301" t="str">
            <v>AK050MD</v>
          </cell>
          <cell r="E301" t="str">
            <v>Toma telefono doble Ambia</v>
          </cell>
          <cell r="F301" t="str">
            <v>und</v>
          </cell>
          <cell r="G301">
            <v>9591.4</v>
          </cell>
          <cell r="H301">
            <v>0.02</v>
          </cell>
          <cell r="J301">
            <v>8060</v>
          </cell>
        </row>
        <row r="302">
          <cell r="A302" t="str">
            <v>AK050M</v>
          </cell>
          <cell r="E302" t="str">
            <v>Toma telefono doble función Ambia</v>
          </cell>
          <cell r="F302" t="str">
            <v>und</v>
          </cell>
          <cell r="G302">
            <v>7425.5999999999995</v>
          </cell>
          <cell r="H302">
            <v>0.02</v>
          </cell>
          <cell r="J302">
            <v>6240</v>
          </cell>
        </row>
        <row r="303">
          <cell r="A303" t="str">
            <v>TT.VA</v>
          </cell>
          <cell r="E303" t="str">
            <v xml:space="preserve">Toma t.v Ambia </v>
          </cell>
          <cell r="F303" t="str">
            <v>und</v>
          </cell>
          <cell r="G303">
            <v>3635.45</v>
          </cell>
          <cell r="H303">
            <v>0.02</v>
          </cell>
          <cell r="J303">
            <v>3055</v>
          </cell>
        </row>
        <row r="304">
          <cell r="A304" t="str">
            <v>TT.VAD</v>
          </cell>
          <cell r="E304" t="str">
            <v xml:space="preserve">Toma t.v Ambia con derivación </v>
          </cell>
          <cell r="F304" t="str">
            <v>und</v>
          </cell>
          <cell r="G304">
            <v>13690.949999999999</v>
          </cell>
          <cell r="H304">
            <v>0.02</v>
          </cell>
          <cell r="J304">
            <v>11505</v>
          </cell>
        </row>
        <row r="305">
          <cell r="A305" t="str">
            <v>Tomatvreslev</v>
          </cell>
          <cell r="E305" t="str">
            <v>Toma T.V sencilla  levinton residencial</v>
          </cell>
          <cell r="F305" t="str">
            <v>und</v>
          </cell>
          <cell r="G305">
            <v>5997.5999999999995</v>
          </cell>
          <cell r="H305">
            <v>0.02</v>
          </cell>
          <cell r="J305">
            <v>5040</v>
          </cell>
        </row>
        <row r="306">
          <cell r="A306" t="str">
            <v>Tomatelreslev</v>
          </cell>
          <cell r="E306" t="str">
            <v>Toma Telefono sencillo levinton residencial</v>
          </cell>
          <cell r="F306" t="str">
            <v>und</v>
          </cell>
          <cell r="G306">
            <v>6806.7999999999993</v>
          </cell>
          <cell r="H306">
            <v>0.02</v>
          </cell>
          <cell r="J306">
            <v>5720</v>
          </cell>
        </row>
        <row r="307">
          <cell r="A307" t="str">
            <v>botontimbrelev</v>
          </cell>
          <cell r="E307" t="str">
            <v>Boton Timbre  Levinton residencial</v>
          </cell>
          <cell r="F307" t="str">
            <v>und</v>
          </cell>
          <cell r="G307">
            <v>21836.5</v>
          </cell>
          <cell r="H307">
            <v>0.02</v>
          </cell>
          <cell r="J307">
            <v>18350</v>
          </cell>
        </row>
        <row r="308">
          <cell r="A308" t="str">
            <v>T3*100</v>
          </cell>
          <cell r="E308" t="str">
            <v>Totalizador 3x100 (70-100) LEGRAND</v>
          </cell>
          <cell r="F308" t="str">
            <v>und</v>
          </cell>
          <cell r="G308">
            <v>186925.19999999998</v>
          </cell>
          <cell r="H308">
            <v>0.5</v>
          </cell>
          <cell r="J308">
            <v>157080</v>
          </cell>
        </row>
        <row r="309">
          <cell r="A309">
            <v>160401</v>
          </cell>
          <cell r="E309" t="str">
            <v>Totalizador 3x50</v>
          </cell>
          <cell r="F309" t="str">
            <v>und</v>
          </cell>
          <cell r="G309">
            <v>123373.25</v>
          </cell>
          <cell r="H309">
            <v>0.4</v>
          </cell>
          <cell r="J309">
            <v>103675</v>
          </cell>
        </row>
        <row r="310">
          <cell r="A310">
            <v>160402</v>
          </cell>
          <cell r="E310" t="str">
            <v>Totalizador 3x63 Legrand (44-63)</v>
          </cell>
          <cell r="F310" t="str">
            <v>und</v>
          </cell>
          <cell r="G310">
            <v>168807.44999999998</v>
          </cell>
          <cell r="H310">
            <v>0.4</v>
          </cell>
          <cell r="J310">
            <v>141855</v>
          </cell>
        </row>
        <row r="311">
          <cell r="A311">
            <v>160420</v>
          </cell>
          <cell r="E311" t="str">
            <v>Totalizador de 3*125 MG</v>
          </cell>
          <cell r="F311" t="str">
            <v>und</v>
          </cell>
          <cell r="G311">
            <v>458150</v>
          </cell>
          <cell r="H311">
            <v>0.5</v>
          </cell>
          <cell r="J311">
            <v>385000</v>
          </cell>
        </row>
        <row r="312">
          <cell r="A312">
            <v>16429</v>
          </cell>
          <cell r="E312" t="str">
            <v>Totalizador de 3*150 Amp</v>
          </cell>
          <cell r="F312" t="str">
            <v>und</v>
          </cell>
          <cell r="G312">
            <v>249650.09999999998</v>
          </cell>
          <cell r="H312">
            <v>0.5</v>
          </cell>
          <cell r="J312">
            <v>209790</v>
          </cell>
        </row>
        <row r="313">
          <cell r="A313" t="str">
            <v>3x25</v>
          </cell>
          <cell r="E313" t="str">
            <v>Totalizador de 3*25 Amp legrand (18-25)</v>
          </cell>
          <cell r="F313" t="str">
            <v>und</v>
          </cell>
          <cell r="G313">
            <v>168307.65</v>
          </cell>
          <cell r="H313">
            <v>0.4</v>
          </cell>
          <cell r="J313">
            <v>141435</v>
          </cell>
        </row>
        <row r="314">
          <cell r="A314" t="str">
            <v>3x200</v>
          </cell>
          <cell r="E314" t="str">
            <v>Totalizador de 3*200 Amp MG</v>
          </cell>
          <cell r="F314" t="str">
            <v>und</v>
          </cell>
          <cell r="G314">
            <v>458150</v>
          </cell>
          <cell r="H314">
            <v>0.5</v>
          </cell>
          <cell r="J314">
            <v>385000</v>
          </cell>
        </row>
        <row r="315">
          <cell r="A315" t="str">
            <v>3x80</v>
          </cell>
          <cell r="E315" t="str">
            <v>Totalizador de 3x80 MG</v>
          </cell>
          <cell r="F315" t="str">
            <v>und</v>
          </cell>
          <cell r="G315">
            <v>214081</v>
          </cell>
          <cell r="H315">
            <v>0.4</v>
          </cell>
          <cell r="J315">
            <v>179900</v>
          </cell>
        </row>
        <row r="316">
          <cell r="A316" t="str">
            <v>160-250</v>
          </cell>
          <cell r="E316" t="str">
            <v>Totalizador de 160-250 amp</v>
          </cell>
          <cell r="F316" t="str">
            <v>und</v>
          </cell>
          <cell r="G316">
            <v>729708</v>
          </cell>
          <cell r="H316">
            <v>0.4</v>
          </cell>
          <cell r="J316">
            <v>613200</v>
          </cell>
        </row>
        <row r="317">
          <cell r="A317" t="str">
            <v>400-500</v>
          </cell>
          <cell r="E317" t="str">
            <v>Totalizador de 400-500 amp</v>
          </cell>
          <cell r="F317" t="str">
            <v>und</v>
          </cell>
          <cell r="G317">
            <v>2191444.5</v>
          </cell>
          <cell r="H317">
            <v>1</v>
          </cell>
          <cell r="I317">
            <v>1</v>
          </cell>
          <cell r="J317">
            <v>1841550</v>
          </cell>
        </row>
        <row r="318">
          <cell r="A318" t="str">
            <v>T M 1/2</v>
          </cell>
          <cell r="E318" t="str">
            <v>Tubo MT 1/2"</v>
          </cell>
          <cell r="F318" t="str">
            <v>und</v>
          </cell>
          <cell r="G318">
            <v>7181.0344827586214</v>
          </cell>
          <cell r="H318">
            <v>0.96</v>
          </cell>
          <cell r="I318">
            <v>0.96</v>
          </cell>
          <cell r="J318">
            <v>6034.4827586206902</v>
          </cell>
        </row>
        <row r="319">
          <cell r="A319" t="str">
            <v>T M 3/4</v>
          </cell>
          <cell r="E319" t="str">
            <v>Tubo MT 3/4"</v>
          </cell>
          <cell r="F319" t="str">
            <v>und</v>
          </cell>
          <cell r="G319">
            <v>15400</v>
          </cell>
          <cell r="H319">
            <v>1.02</v>
          </cell>
          <cell r="I319">
            <v>1.02</v>
          </cell>
          <cell r="J319">
            <v>12941.176470588236</v>
          </cell>
        </row>
        <row r="320">
          <cell r="A320" t="str">
            <v>T M 1</v>
          </cell>
          <cell r="E320" t="str">
            <v>Tubo MT 1"</v>
          </cell>
          <cell r="F320" t="str">
            <v>und</v>
          </cell>
          <cell r="G320">
            <v>16400</v>
          </cell>
          <cell r="H320">
            <v>1.04</v>
          </cell>
          <cell r="I320">
            <v>1.04</v>
          </cell>
          <cell r="J320">
            <v>13781.512605042017</v>
          </cell>
        </row>
        <row r="321">
          <cell r="A321" t="str">
            <v>T M 1 1/4</v>
          </cell>
          <cell r="E321" t="str">
            <v>Tubo MT 1  1/4"</v>
          </cell>
          <cell r="F321" t="str">
            <v>und</v>
          </cell>
          <cell r="G321">
            <v>31443.37</v>
          </cell>
          <cell r="H321">
            <v>1.04</v>
          </cell>
          <cell r="I321">
            <v>1.04</v>
          </cell>
          <cell r="J321">
            <v>26423</v>
          </cell>
        </row>
        <row r="322">
          <cell r="A322" t="str">
            <v>T M 1 1/2</v>
          </cell>
          <cell r="E322" t="str">
            <v>Tubo MT 1 1/2"</v>
          </cell>
          <cell r="F322" t="str">
            <v>und</v>
          </cell>
          <cell r="G322">
            <v>26672.413793103449</v>
          </cell>
          <cell r="H322">
            <v>1.04</v>
          </cell>
          <cell r="I322">
            <v>1.04</v>
          </cell>
          <cell r="J322">
            <v>22413.793103448279</v>
          </cell>
        </row>
        <row r="323">
          <cell r="A323" t="str">
            <v>T M 2</v>
          </cell>
          <cell r="E323" t="str">
            <v>Tubo MT 2"</v>
          </cell>
          <cell r="F323" t="str">
            <v>und</v>
          </cell>
          <cell r="G323">
            <v>33966.293103448275</v>
          </cell>
          <cell r="H323">
            <v>2</v>
          </cell>
          <cell r="I323">
            <v>2</v>
          </cell>
          <cell r="J323">
            <v>28543.103448275862</v>
          </cell>
        </row>
        <row r="324">
          <cell r="A324" t="str">
            <v>T M 3</v>
          </cell>
          <cell r="E324" t="str">
            <v>Tubo MT 3"</v>
          </cell>
          <cell r="F324" t="str">
            <v>und</v>
          </cell>
          <cell r="G324">
            <v>0</v>
          </cell>
          <cell r="H324">
            <v>2</v>
          </cell>
          <cell r="I324">
            <v>2</v>
          </cell>
          <cell r="J324">
            <v>0</v>
          </cell>
        </row>
        <row r="325">
          <cell r="A325" t="str">
            <v>T M 4</v>
          </cell>
          <cell r="E325" t="str">
            <v>Tubo MT 4"</v>
          </cell>
          <cell r="F325" t="str">
            <v>und</v>
          </cell>
          <cell r="G325">
            <v>0</v>
          </cell>
          <cell r="H325">
            <v>2</v>
          </cell>
          <cell r="I325">
            <v>2</v>
          </cell>
          <cell r="J325">
            <v>0</v>
          </cell>
        </row>
        <row r="326">
          <cell r="A326" t="str">
            <v>TIMC 2"</v>
          </cell>
          <cell r="E326" t="str">
            <v>Tubo IMC 2"</v>
          </cell>
          <cell r="F326" t="str">
            <v>und</v>
          </cell>
          <cell r="G326">
            <v>60525.862068965522</v>
          </cell>
          <cell r="H326">
            <v>2</v>
          </cell>
          <cell r="I326">
            <v>2</v>
          </cell>
          <cell r="J326">
            <v>50862.068965517246</v>
          </cell>
        </row>
        <row r="327">
          <cell r="A327" t="str">
            <v>TIMC 3"</v>
          </cell>
          <cell r="E327" t="str">
            <v>Tubo IMC 3"</v>
          </cell>
          <cell r="F327" t="str">
            <v>und</v>
          </cell>
          <cell r="G327">
            <v>160650</v>
          </cell>
          <cell r="H327">
            <v>2</v>
          </cell>
          <cell r="I327">
            <v>2</v>
          </cell>
          <cell r="J327">
            <v>135000</v>
          </cell>
        </row>
        <row r="328">
          <cell r="A328">
            <v>2061085</v>
          </cell>
          <cell r="E328" t="str">
            <v>Tuberia pvc DB de 4" X 6 M</v>
          </cell>
          <cell r="F328" t="str">
            <v>und</v>
          </cell>
          <cell r="G328">
            <v>43750</v>
          </cell>
          <cell r="H328">
            <v>1.2</v>
          </cell>
          <cell r="I328">
            <v>1.2</v>
          </cell>
          <cell r="J328">
            <v>36764.705882352944</v>
          </cell>
        </row>
        <row r="329">
          <cell r="A329">
            <v>2061030</v>
          </cell>
          <cell r="E329" t="str">
            <v>Tuberia pvc de 1"</v>
          </cell>
          <cell r="F329" t="str">
            <v>und</v>
          </cell>
          <cell r="G329">
            <v>4500</v>
          </cell>
          <cell r="I329">
            <v>1</v>
          </cell>
          <cell r="J329">
            <v>3781.5126050420172</v>
          </cell>
        </row>
        <row r="330">
          <cell r="A330">
            <v>2061050</v>
          </cell>
          <cell r="E330" t="str">
            <v>Tuberìa pvc de 1-1/2"</v>
          </cell>
          <cell r="F330" t="str">
            <v>und</v>
          </cell>
          <cell r="G330">
            <v>8450</v>
          </cell>
          <cell r="I330">
            <v>1.02</v>
          </cell>
          <cell r="J330">
            <v>7100.8403361344544</v>
          </cell>
        </row>
        <row r="331">
          <cell r="A331">
            <v>2061010</v>
          </cell>
          <cell r="E331" t="str">
            <v>Tubería pvc de 1/2"</v>
          </cell>
          <cell r="F331" t="str">
            <v>und</v>
          </cell>
          <cell r="G331">
            <v>2400</v>
          </cell>
          <cell r="I331">
            <v>0.69</v>
          </cell>
          <cell r="J331">
            <v>2016.8067226890757</v>
          </cell>
        </row>
        <row r="332">
          <cell r="A332">
            <v>2061060</v>
          </cell>
          <cell r="E332" t="str">
            <v>Tuberia pvc de 2" X 3 M</v>
          </cell>
          <cell r="F332" t="str">
            <v>und</v>
          </cell>
          <cell r="G332">
            <v>0</v>
          </cell>
          <cell r="I332">
            <v>1.04</v>
          </cell>
          <cell r="J332">
            <v>0</v>
          </cell>
        </row>
        <row r="333">
          <cell r="A333">
            <v>2061066</v>
          </cell>
          <cell r="E333" t="str">
            <v>Tuberia pvc de 2" X 6 M DB</v>
          </cell>
          <cell r="F333" t="str">
            <v>und</v>
          </cell>
          <cell r="G333">
            <v>18950</v>
          </cell>
          <cell r="I333">
            <v>1.04</v>
          </cell>
          <cell r="J333">
            <v>15924.36974789916</v>
          </cell>
        </row>
        <row r="334">
          <cell r="A334">
            <v>2061070</v>
          </cell>
          <cell r="E334" t="str">
            <v>Tuberia pvc de 3" X 6 M EB</v>
          </cell>
          <cell r="F334" t="str">
            <v>und</v>
          </cell>
          <cell r="G334">
            <v>40950</v>
          </cell>
          <cell r="I334">
            <v>1.08</v>
          </cell>
          <cell r="J334">
            <v>34411.764705882357</v>
          </cell>
        </row>
        <row r="335">
          <cell r="A335" t="str">
            <v>3''X3</v>
          </cell>
          <cell r="E335" t="str">
            <v>Tuberia pvc de 3'' x 3</v>
          </cell>
          <cell r="F335" t="str">
            <v>und</v>
          </cell>
          <cell r="G335">
            <v>0</v>
          </cell>
          <cell r="I335">
            <v>1.08</v>
          </cell>
          <cell r="J335">
            <v>0</v>
          </cell>
        </row>
        <row r="336">
          <cell r="A336">
            <v>2061020</v>
          </cell>
          <cell r="E336" t="str">
            <v>Tuberia pvc de 3/4"</v>
          </cell>
          <cell r="F336" t="str">
            <v>und</v>
          </cell>
          <cell r="G336">
            <v>3150</v>
          </cell>
          <cell r="I336">
            <v>0.84</v>
          </cell>
          <cell r="J336">
            <v>2647.0588235294117</v>
          </cell>
        </row>
        <row r="337">
          <cell r="A337">
            <v>1.25</v>
          </cell>
          <cell r="E337" t="str">
            <v>Tuberia pvc de 1 1/4"</v>
          </cell>
          <cell r="F337" t="str">
            <v>und</v>
          </cell>
          <cell r="G337">
            <v>6650.0000000000009</v>
          </cell>
          <cell r="I337">
            <v>1.02</v>
          </cell>
          <cell r="J337">
            <v>5588.2352941176478</v>
          </cell>
        </row>
        <row r="338">
          <cell r="A338" t="str">
            <v>U MT 1/2</v>
          </cell>
          <cell r="E338" t="str">
            <v>Unión MT 1/2"</v>
          </cell>
          <cell r="F338" t="str">
            <v>und</v>
          </cell>
          <cell r="G338">
            <v>833</v>
          </cell>
          <cell r="H338">
            <v>0</v>
          </cell>
          <cell r="I338">
            <v>0.1</v>
          </cell>
          <cell r="J338">
            <v>700</v>
          </cell>
        </row>
        <row r="339">
          <cell r="A339" t="str">
            <v>U MT 3/4</v>
          </cell>
          <cell r="E339" t="str">
            <v>Unión MT 3/4"</v>
          </cell>
          <cell r="F339" t="str">
            <v>und</v>
          </cell>
          <cell r="G339">
            <v>950</v>
          </cell>
          <cell r="H339">
            <v>0</v>
          </cell>
          <cell r="I339">
            <v>0.1</v>
          </cell>
          <cell r="J339">
            <v>798.31932773109247</v>
          </cell>
        </row>
        <row r="340">
          <cell r="A340" t="str">
            <v>U MT 1</v>
          </cell>
          <cell r="E340" t="str">
            <v>Unión MT 1"</v>
          </cell>
          <cell r="F340" t="str">
            <v>und</v>
          </cell>
          <cell r="G340">
            <v>1340.0000000000002</v>
          </cell>
          <cell r="H340">
            <v>0</v>
          </cell>
          <cell r="I340">
            <v>0.1</v>
          </cell>
          <cell r="J340">
            <v>1126.0504201680674</v>
          </cell>
        </row>
        <row r="341">
          <cell r="A341" t="str">
            <v>U MT 1 1/4</v>
          </cell>
          <cell r="E341" t="str">
            <v>Unión MT  1 1/4"</v>
          </cell>
          <cell r="F341" t="str">
            <v>und</v>
          </cell>
          <cell r="G341">
            <v>2439.5</v>
          </cell>
          <cell r="H341">
            <v>0</v>
          </cell>
          <cell r="I341">
            <v>0.15</v>
          </cell>
          <cell r="J341">
            <v>2050</v>
          </cell>
        </row>
        <row r="342">
          <cell r="A342" t="str">
            <v>U MT 1 1/2</v>
          </cell>
          <cell r="E342" t="str">
            <v>Unión MT 1 1/2"</v>
          </cell>
          <cell r="F342" t="str">
            <v>und</v>
          </cell>
          <cell r="G342">
            <v>2975</v>
          </cell>
          <cell r="H342">
            <v>0</v>
          </cell>
          <cell r="I342">
            <v>0.15</v>
          </cell>
          <cell r="J342">
            <v>2500</v>
          </cell>
        </row>
        <row r="343">
          <cell r="A343" t="str">
            <v>U MT 2</v>
          </cell>
          <cell r="E343" t="str">
            <v>Unión MT 2"</v>
          </cell>
          <cell r="F343" t="str">
            <v>und</v>
          </cell>
          <cell r="G343">
            <v>3867.5</v>
          </cell>
          <cell r="H343">
            <v>0</v>
          </cell>
          <cell r="I343">
            <v>0.15</v>
          </cell>
          <cell r="J343">
            <v>3250</v>
          </cell>
        </row>
        <row r="344">
          <cell r="A344" t="str">
            <v>U MT 3</v>
          </cell>
          <cell r="E344" t="str">
            <v>Unión MT 3"</v>
          </cell>
          <cell r="F344" t="str">
            <v>und</v>
          </cell>
          <cell r="G344">
            <v>12209.4</v>
          </cell>
          <cell r="H344">
            <v>0</v>
          </cell>
          <cell r="I344">
            <v>0.15</v>
          </cell>
          <cell r="J344">
            <v>10260</v>
          </cell>
        </row>
        <row r="345">
          <cell r="A345" t="str">
            <v>U MT 4</v>
          </cell>
          <cell r="E345" t="str">
            <v>Unión MT 4"</v>
          </cell>
          <cell r="F345" t="str">
            <v>und</v>
          </cell>
          <cell r="G345">
            <v>20188.349999999999</v>
          </cell>
          <cell r="H345">
            <v>0</v>
          </cell>
          <cell r="I345">
            <v>0.15</v>
          </cell>
          <cell r="J345">
            <v>16965</v>
          </cell>
        </row>
        <row r="346">
          <cell r="A346">
            <v>21</v>
          </cell>
          <cell r="E346" t="str">
            <v>Varilla cooperweld 5/8" * 1,20 mts</v>
          </cell>
          <cell r="F346" t="str">
            <v>und</v>
          </cell>
          <cell r="G346">
            <v>29750</v>
          </cell>
          <cell r="I346">
            <v>1</v>
          </cell>
          <cell r="J346">
            <v>25000</v>
          </cell>
        </row>
        <row r="347">
          <cell r="A347" t="str">
            <v>V1,50</v>
          </cell>
          <cell r="E347" t="str">
            <v>Varilla cooperweld 5/8" * 1,50 mts</v>
          </cell>
          <cell r="F347" t="str">
            <v>und</v>
          </cell>
          <cell r="G347">
            <v>35700</v>
          </cell>
          <cell r="I347">
            <v>1</v>
          </cell>
          <cell r="J347">
            <v>30000</v>
          </cell>
        </row>
        <row r="348">
          <cell r="A348" t="str">
            <v>V1,80</v>
          </cell>
          <cell r="E348" t="str">
            <v>Varilla cooperweld 5/8" * 1,80 mts</v>
          </cell>
          <cell r="F348" t="str">
            <v>und</v>
          </cell>
          <cell r="G348">
            <v>41650</v>
          </cell>
          <cell r="I348">
            <v>1</v>
          </cell>
          <cell r="J348">
            <v>35000</v>
          </cell>
        </row>
        <row r="349">
          <cell r="A349">
            <v>2210028</v>
          </cell>
          <cell r="E349" t="str">
            <v>Varilla cooperweld 5/8" * 2,40 mts</v>
          </cell>
          <cell r="F349" t="str">
            <v>und</v>
          </cell>
          <cell r="G349">
            <v>113050</v>
          </cell>
          <cell r="I349">
            <v>1</v>
          </cell>
          <cell r="J349">
            <v>95000</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L69"/>
  <sheetViews>
    <sheetView view="pageBreakPreview" topLeftCell="B38" zoomScale="90" zoomScaleNormal="100" zoomScaleSheetLayoutView="90" workbookViewId="0">
      <selection activeCell="F56" sqref="F56"/>
    </sheetView>
  </sheetViews>
  <sheetFormatPr baseColWidth="10" defaultColWidth="11.42578125" defaultRowHeight="12.75" x14ac:dyDescent="0.25"/>
  <cols>
    <col min="1" max="1" width="3.7109375" style="1" customWidth="1"/>
    <col min="2" max="2" width="8.5703125" style="2" customWidth="1"/>
    <col min="3" max="3" width="47.85546875" style="1" customWidth="1"/>
    <col min="4" max="4" width="9.42578125" style="1" customWidth="1"/>
    <col min="5" max="5" width="12.28515625" style="3" customWidth="1"/>
    <col min="6" max="6" width="14.140625" style="4" bestFit="1" customWidth="1"/>
    <col min="7" max="7" width="19.140625" style="4" customWidth="1"/>
    <col min="8" max="8" width="11.42578125" style="5" customWidth="1"/>
    <col min="9" max="9" width="13" style="1" bestFit="1" customWidth="1"/>
    <col min="10" max="10" width="10" style="1" customWidth="1"/>
    <col min="11" max="11" width="11.42578125" style="1"/>
    <col min="12" max="12" width="13.28515625" style="1" bestFit="1" customWidth="1"/>
    <col min="13" max="16384" width="11.42578125" style="1"/>
  </cols>
  <sheetData>
    <row r="1" spans="1:10" ht="13.5" thickBot="1" x14ac:dyDescent="0.3">
      <c r="A1" s="17"/>
    </row>
    <row r="2" spans="1:10" ht="16.5" x14ac:dyDescent="0.3">
      <c r="A2" s="17"/>
      <c r="B2" s="6"/>
      <c r="C2" s="7"/>
      <c r="D2" s="7"/>
      <c r="E2" s="7"/>
      <c r="F2" s="7"/>
      <c r="G2" s="313"/>
    </row>
    <row r="3" spans="1:10" ht="23.25" x14ac:dyDescent="0.25">
      <c r="A3" s="17"/>
      <c r="B3" s="8"/>
      <c r="C3" s="315" t="s">
        <v>0</v>
      </c>
      <c r="D3" s="315"/>
      <c r="E3" s="315"/>
      <c r="F3" s="315"/>
      <c r="G3" s="314"/>
    </row>
    <row r="4" spans="1:10" ht="16.5" x14ac:dyDescent="0.3">
      <c r="A4" s="17"/>
      <c r="B4" s="9"/>
      <c r="C4" s="315"/>
      <c r="D4" s="315"/>
      <c r="E4" s="315"/>
      <c r="F4" s="315"/>
      <c r="G4" s="314"/>
    </row>
    <row r="5" spans="1:10" ht="27" x14ac:dyDescent="0.25">
      <c r="A5" s="17"/>
      <c r="B5" s="10"/>
      <c r="C5" s="315"/>
      <c r="D5" s="315"/>
      <c r="E5" s="315"/>
      <c r="F5" s="315"/>
      <c r="G5" s="314"/>
    </row>
    <row r="6" spans="1:10" ht="16.5" x14ac:dyDescent="0.3">
      <c r="A6" s="17"/>
      <c r="B6" s="11"/>
      <c r="C6" s="316">
        <v>2015</v>
      </c>
      <c r="D6" s="316"/>
      <c r="E6" s="316"/>
      <c r="F6" s="316"/>
      <c r="G6" s="37"/>
    </row>
    <row r="7" spans="1:10" ht="17.25" thickBot="1" x14ac:dyDescent="0.35">
      <c r="A7" s="17"/>
      <c r="B7" s="12"/>
      <c r="C7" s="317"/>
      <c r="D7" s="317"/>
      <c r="E7" s="317"/>
      <c r="F7" s="317"/>
      <c r="G7" s="38"/>
    </row>
    <row r="8" spans="1:10" ht="16.5" x14ac:dyDescent="0.3">
      <c r="A8" s="17"/>
      <c r="B8" s="77" t="e">
        <f>+#REF!</f>
        <v>#REF!</v>
      </c>
      <c r="C8" s="14"/>
      <c r="D8" s="14"/>
      <c r="E8" s="14"/>
      <c r="F8" s="15"/>
      <c r="G8" s="16"/>
    </row>
    <row r="9" spans="1:10" ht="17.25" thickBot="1" x14ac:dyDescent="0.35">
      <c r="A9" s="17"/>
      <c r="B9" s="13"/>
      <c r="C9" s="14"/>
      <c r="D9" s="14"/>
      <c r="E9" s="14"/>
      <c r="F9" s="15"/>
      <c r="G9" s="16"/>
    </row>
    <row r="10" spans="1:10" ht="13.5" thickBot="1" x14ac:dyDescent="0.3">
      <c r="A10" s="17"/>
      <c r="B10" s="39" t="s">
        <v>1</v>
      </c>
      <c r="C10" s="39" t="s">
        <v>2</v>
      </c>
      <c r="D10" s="39" t="s">
        <v>3</v>
      </c>
      <c r="E10" s="40" t="s">
        <v>4</v>
      </c>
      <c r="F10" s="41" t="s">
        <v>5</v>
      </c>
      <c r="G10" s="41" t="s">
        <v>6</v>
      </c>
    </row>
    <row r="11" spans="1:10" ht="13.5" thickBot="1" x14ac:dyDescent="0.3">
      <c r="A11" s="17"/>
      <c r="B11" s="20"/>
      <c r="C11" s="21"/>
      <c r="D11" s="22"/>
      <c r="E11" s="23"/>
      <c r="F11" s="24"/>
      <c r="G11" s="25"/>
    </row>
    <row r="12" spans="1:10" s="26" customFormat="1" ht="13.5" thickBot="1" x14ac:dyDescent="0.3">
      <c r="A12" s="45"/>
      <c r="B12" s="42">
        <v>1</v>
      </c>
      <c r="C12" s="310" t="s">
        <v>7</v>
      </c>
      <c r="D12" s="311"/>
      <c r="E12" s="311"/>
      <c r="F12" s="312"/>
      <c r="G12" s="43"/>
      <c r="H12" s="36"/>
    </row>
    <row r="13" spans="1:10" x14ac:dyDescent="0.25">
      <c r="A13" s="17"/>
      <c r="B13" s="27">
        <f>B12+0.1</f>
        <v>1.1000000000000001</v>
      </c>
      <c r="C13" s="28" t="s">
        <v>8</v>
      </c>
      <c r="D13" s="29" t="s">
        <v>9</v>
      </c>
      <c r="E13" s="63" t="e">
        <f>ROUNDUP(#REF!,1)</f>
        <v>#REF!</v>
      </c>
      <c r="F13" s="33" t="e">
        <f>ROUND(#REF!,0)</f>
        <v>#REF!</v>
      </c>
      <c r="G13" s="25" t="e">
        <f>+F13*E13</f>
        <v>#REF!</v>
      </c>
    </row>
    <row r="14" spans="1:10" ht="25.5" x14ac:dyDescent="0.25">
      <c r="A14" s="17"/>
      <c r="B14" s="27">
        <f>+B13+0.1</f>
        <v>1.2000000000000002</v>
      </c>
      <c r="C14" s="60" t="s">
        <v>10</v>
      </c>
      <c r="D14" s="32" t="s">
        <v>11</v>
      </c>
      <c r="E14" s="63" t="e">
        <f>ROUNDUP(#REF!,1)</f>
        <v>#REF!</v>
      </c>
      <c r="F14" s="33" t="e">
        <f>ROUND(#REF!,0)</f>
        <v>#REF!</v>
      </c>
      <c r="G14" s="25" t="e">
        <f>+F14*E14</f>
        <v>#REF!</v>
      </c>
    </row>
    <row r="15" spans="1:10" x14ac:dyDescent="0.25">
      <c r="A15" s="17"/>
      <c r="B15" s="27">
        <f>+B14+0.1</f>
        <v>1.3000000000000003</v>
      </c>
      <c r="C15" s="50" t="s">
        <v>12</v>
      </c>
      <c r="D15" s="30" t="s">
        <v>11</v>
      </c>
      <c r="E15" s="63" t="e">
        <f>ROUNDUP(#REF!,1)</f>
        <v>#REF!</v>
      </c>
      <c r="F15" s="33" t="e">
        <f>ROUND(#REF!,0)</f>
        <v>#REF!</v>
      </c>
      <c r="G15" s="25" t="e">
        <f>+F15*E15</f>
        <v>#REF!</v>
      </c>
      <c r="I15" s="4"/>
      <c r="J15" s="3"/>
    </row>
    <row r="16" spans="1:10" ht="13.5" thickBot="1" x14ac:dyDescent="0.3">
      <c r="A16" s="17"/>
      <c r="B16" s="27">
        <f>+B15+0.1</f>
        <v>1.4000000000000004</v>
      </c>
      <c r="C16" s="50" t="s">
        <v>13</v>
      </c>
      <c r="D16" s="30" t="s">
        <v>9</v>
      </c>
      <c r="E16" s="63" t="e">
        <f>ROUNDUP(#REF!,1)</f>
        <v>#REF!</v>
      </c>
      <c r="F16" s="33" t="e">
        <f>ROUND(#REF!,0)</f>
        <v>#REF!</v>
      </c>
      <c r="G16" s="25" t="e">
        <f>+F16*E16</f>
        <v>#REF!</v>
      </c>
    </row>
    <row r="17" spans="1:8" ht="13.5" thickBot="1" x14ac:dyDescent="0.3">
      <c r="A17" s="17"/>
      <c r="B17" s="42">
        <v>2</v>
      </c>
      <c r="C17" s="310" t="s">
        <v>14</v>
      </c>
      <c r="D17" s="311"/>
      <c r="E17" s="311"/>
      <c r="F17" s="312"/>
      <c r="G17" s="43"/>
      <c r="H17" s="1"/>
    </row>
    <row r="18" spans="1:8" x14ac:dyDescent="0.25">
      <c r="A18" s="17"/>
      <c r="B18" s="27">
        <f>+B17+0.1</f>
        <v>2.1</v>
      </c>
      <c r="C18" s="51" t="s">
        <v>15</v>
      </c>
      <c r="D18" s="30" t="s">
        <v>9</v>
      </c>
      <c r="E18" s="49" t="e">
        <f>ROUNDUP(#REF!,1)</f>
        <v>#REF!</v>
      </c>
      <c r="F18" s="33" t="e">
        <f>ROUND(#REF!,0)</f>
        <v>#REF!</v>
      </c>
      <c r="G18" s="25" t="e">
        <f>+F18*E18</f>
        <v>#REF!</v>
      </c>
      <c r="H18" s="1"/>
    </row>
    <row r="19" spans="1:8" x14ac:dyDescent="0.25">
      <c r="A19" s="17"/>
      <c r="B19" s="27">
        <f>+B18+0.1</f>
        <v>2.2000000000000002</v>
      </c>
      <c r="C19" s="51" t="s">
        <v>16</v>
      </c>
      <c r="D19" s="32" t="s">
        <v>17</v>
      </c>
      <c r="E19" s="49" t="e">
        <f>ROUNDUP(#REF!,1)</f>
        <v>#REF!</v>
      </c>
      <c r="F19" s="33" t="e">
        <f>ROUND(#REF!,0)</f>
        <v>#REF!</v>
      </c>
      <c r="G19" s="25" t="e">
        <f>+F19*E19</f>
        <v>#REF!</v>
      </c>
      <c r="H19" s="1"/>
    </row>
    <row r="20" spans="1:8" ht="13.5" thickBot="1" x14ac:dyDescent="0.3">
      <c r="A20" s="17"/>
      <c r="B20" s="27">
        <f>+B19+0.1</f>
        <v>2.3000000000000003</v>
      </c>
      <c r="C20" s="51" t="s">
        <v>18</v>
      </c>
      <c r="D20" s="32" t="s">
        <v>17</v>
      </c>
      <c r="E20" s="49" t="e">
        <f>ROUNDUP(#REF!,1)</f>
        <v>#REF!</v>
      </c>
      <c r="F20" s="33" t="e">
        <f>ROUND(#REF!,0)</f>
        <v>#REF!</v>
      </c>
      <c r="G20" s="25" t="e">
        <f>+F20*E20</f>
        <v>#REF!</v>
      </c>
      <c r="H20" s="1"/>
    </row>
    <row r="21" spans="1:8" ht="13.5" thickBot="1" x14ac:dyDescent="0.3">
      <c r="A21" s="17"/>
      <c r="B21" s="42">
        <v>3</v>
      </c>
      <c r="C21" s="310" t="s">
        <v>19</v>
      </c>
      <c r="D21" s="311"/>
      <c r="E21" s="311"/>
      <c r="F21" s="312"/>
      <c r="G21" s="43"/>
      <c r="H21" s="1"/>
    </row>
    <row r="22" spans="1:8" x14ac:dyDescent="0.25">
      <c r="A22" s="17"/>
      <c r="B22" s="27">
        <f>+B21+0.1</f>
        <v>3.1</v>
      </c>
      <c r="C22" s="55" t="s">
        <v>20</v>
      </c>
      <c r="D22" s="30" t="s">
        <v>21</v>
      </c>
      <c r="E22" s="49" t="e">
        <f>ROUNDUP(#REF!,1)</f>
        <v>#REF!</v>
      </c>
      <c r="F22" s="33" t="e">
        <f>ROUND(#REF!,0)</f>
        <v>#REF!</v>
      </c>
      <c r="G22" s="25" t="e">
        <f>+F22*E22</f>
        <v>#REF!</v>
      </c>
      <c r="H22" s="1"/>
    </row>
    <row r="23" spans="1:8" ht="13.5" thickBot="1" x14ac:dyDescent="0.3">
      <c r="A23" s="17"/>
      <c r="B23" s="27">
        <f>+B22+0.1</f>
        <v>3.2</v>
      </c>
      <c r="C23" s="51" t="s">
        <v>22</v>
      </c>
      <c r="D23" s="32" t="s">
        <v>21</v>
      </c>
      <c r="E23" s="49" t="e">
        <f>ROUNDUP(#REF!,1)</f>
        <v>#REF!</v>
      </c>
      <c r="F23" s="33" t="e">
        <f>ROUND(#REF!,0)</f>
        <v>#REF!</v>
      </c>
      <c r="G23" s="25" t="e">
        <f>+F23*E23</f>
        <v>#REF!</v>
      </c>
      <c r="H23" s="1"/>
    </row>
    <row r="24" spans="1:8" ht="13.5" thickBot="1" x14ac:dyDescent="0.3">
      <c r="A24" s="17"/>
      <c r="B24" s="42">
        <v>4</v>
      </c>
      <c r="C24" s="310" t="s">
        <v>23</v>
      </c>
      <c r="D24" s="311"/>
      <c r="E24" s="311"/>
      <c r="F24" s="312"/>
      <c r="G24" s="43"/>
      <c r="H24" s="1"/>
    </row>
    <row r="25" spans="1:8" x14ac:dyDescent="0.25">
      <c r="A25" s="17"/>
      <c r="B25" s="27">
        <f>+B24+0.1</f>
        <v>4.0999999999999996</v>
      </c>
      <c r="C25" s="55" t="s">
        <v>24</v>
      </c>
      <c r="D25" s="57" t="s">
        <v>9</v>
      </c>
      <c r="E25" s="49" t="e">
        <f>ROUNDUP(#REF!,1)</f>
        <v>#REF!</v>
      </c>
      <c r="F25" s="33" t="e">
        <f>ROUND(#REF!,0)</f>
        <v>#REF!</v>
      </c>
      <c r="G25" s="68" t="e">
        <f>+F25*E25</f>
        <v>#REF!</v>
      </c>
      <c r="H25" s="1"/>
    </row>
    <row r="26" spans="1:8" x14ac:dyDescent="0.25">
      <c r="A26" s="17"/>
      <c r="B26" s="27">
        <f>+B25+0.1</f>
        <v>4.1999999999999993</v>
      </c>
      <c r="C26" s="55" t="s">
        <v>25</v>
      </c>
      <c r="D26" s="30" t="s">
        <v>9</v>
      </c>
      <c r="E26" s="49" t="e">
        <f>ROUNDUP(#REF!,1)</f>
        <v>#REF!</v>
      </c>
      <c r="F26" s="33" t="e">
        <f>ROUND(#REF!,0)</f>
        <v>#REF!</v>
      </c>
      <c r="G26" s="25" t="e">
        <f>+F26*E26</f>
        <v>#REF!</v>
      </c>
      <c r="H26" s="1"/>
    </row>
    <row r="27" spans="1:8" ht="25.5" x14ac:dyDescent="0.25">
      <c r="A27" s="17"/>
      <c r="B27" s="27">
        <f>+B26+0.1</f>
        <v>4.2999999999999989</v>
      </c>
      <c r="C27" s="55" t="s">
        <v>26</v>
      </c>
      <c r="D27" s="30" t="s">
        <v>11</v>
      </c>
      <c r="E27" s="49" t="e">
        <f>ROUNDUP(#REF!,1)</f>
        <v>#REF!</v>
      </c>
      <c r="F27" s="33" t="e">
        <f>ROUND(#REF!,0)</f>
        <v>#REF!</v>
      </c>
      <c r="G27" s="25" t="e">
        <f>+F27*E27</f>
        <v>#REF!</v>
      </c>
      <c r="H27" s="1"/>
    </row>
    <row r="28" spans="1:8" ht="26.25" thickBot="1" x14ac:dyDescent="0.3">
      <c r="A28" s="17"/>
      <c r="B28" s="27">
        <f>+B27+0.1</f>
        <v>4.3999999999999986</v>
      </c>
      <c r="C28" s="55" t="s">
        <v>27</v>
      </c>
      <c r="D28" s="30" t="s">
        <v>11</v>
      </c>
      <c r="E28" s="49" t="e">
        <f>ROUNDUP(#REF!,1)</f>
        <v>#REF!</v>
      </c>
      <c r="F28" s="33" t="e">
        <f>ROUND(#REF!,0)</f>
        <v>#REF!</v>
      </c>
      <c r="G28" s="25" t="e">
        <f>+F28*E28</f>
        <v>#REF!</v>
      </c>
      <c r="H28" s="1"/>
    </row>
    <row r="29" spans="1:8" x14ac:dyDescent="0.25">
      <c r="A29" s="17"/>
      <c r="B29" s="69">
        <v>5</v>
      </c>
      <c r="C29" s="319" t="s">
        <v>28</v>
      </c>
      <c r="D29" s="320"/>
      <c r="E29" s="320"/>
      <c r="F29" s="321"/>
      <c r="G29" s="70"/>
      <c r="H29" s="1"/>
    </row>
    <row r="30" spans="1:8" ht="25.5" x14ac:dyDescent="0.25">
      <c r="A30" s="17"/>
      <c r="B30" s="58">
        <f t="shared" ref="B30:B36" si="0">+B29+0.1</f>
        <v>5.0999999999999996</v>
      </c>
      <c r="C30" s="55" t="s">
        <v>29</v>
      </c>
      <c r="D30" s="30" t="s">
        <v>11</v>
      </c>
      <c r="E30" s="49" t="e">
        <f>ROUNDUP(#REF!,1)</f>
        <v>#REF!</v>
      </c>
      <c r="F30" s="33" t="e">
        <f>ROUND(#REF!,0)</f>
        <v>#REF!</v>
      </c>
      <c r="G30" s="65" t="e">
        <f t="shared" ref="G30:G36" si="1">+F30*E30</f>
        <v>#REF!</v>
      </c>
      <c r="H30" s="1"/>
    </row>
    <row r="31" spans="1:8" ht="25.5" x14ac:dyDescent="0.25">
      <c r="A31" s="17"/>
      <c r="B31" s="58">
        <f t="shared" si="0"/>
        <v>5.1999999999999993</v>
      </c>
      <c r="C31" s="55" t="s">
        <v>30</v>
      </c>
      <c r="D31" s="30" t="s">
        <v>11</v>
      </c>
      <c r="E31" s="49" t="e">
        <f>ROUNDUP(#REF!,1)</f>
        <v>#REF!</v>
      </c>
      <c r="F31" s="33" t="e">
        <f>ROUND(#REF!,0)</f>
        <v>#REF!</v>
      </c>
      <c r="G31" s="65" t="e">
        <f t="shared" si="1"/>
        <v>#REF!</v>
      </c>
      <c r="H31" s="1"/>
    </row>
    <row r="32" spans="1:8" ht="25.5" x14ac:dyDescent="0.25">
      <c r="A32" s="17"/>
      <c r="B32" s="58">
        <f t="shared" si="0"/>
        <v>5.2999999999999989</v>
      </c>
      <c r="C32" s="55" t="s">
        <v>31</v>
      </c>
      <c r="D32" s="30" t="s">
        <v>11</v>
      </c>
      <c r="E32" s="49" t="e">
        <f>ROUNDUP(#REF!,1)</f>
        <v>#REF!</v>
      </c>
      <c r="F32" s="33" t="e">
        <f>ROUND(#REF!,0)</f>
        <v>#REF!</v>
      </c>
      <c r="G32" s="65" t="e">
        <f t="shared" si="1"/>
        <v>#REF!</v>
      </c>
      <c r="H32" s="1"/>
    </row>
    <row r="33" spans="1:9" ht="25.5" x14ac:dyDescent="0.25">
      <c r="A33" s="17"/>
      <c r="B33" s="58">
        <f t="shared" si="0"/>
        <v>5.3999999999999986</v>
      </c>
      <c r="C33" s="55" t="s">
        <v>32</v>
      </c>
      <c r="D33" s="30" t="s">
        <v>11</v>
      </c>
      <c r="E33" s="49" t="e">
        <f>ROUNDUP(#REF!,1)</f>
        <v>#REF!</v>
      </c>
      <c r="F33" s="33" t="e">
        <f>ROUND(#REF!,0)</f>
        <v>#REF!</v>
      </c>
      <c r="G33" s="65" t="e">
        <f t="shared" si="1"/>
        <v>#REF!</v>
      </c>
      <c r="H33" s="1"/>
    </row>
    <row r="34" spans="1:9" x14ac:dyDescent="0.25">
      <c r="A34" s="17"/>
      <c r="B34" s="58">
        <f t="shared" si="0"/>
        <v>5.4999999999999982</v>
      </c>
      <c r="C34" s="55" t="s">
        <v>33</v>
      </c>
      <c r="D34" s="30" t="s">
        <v>11</v>
      </c>
      <c r="E34" s="49" t="e">
        <f>ROUNDUP(#REF!,1)</f>
        <v>#REF!</v>
      </c>
      <c r="F34" s="33" t="e">
        <f>ROUND(#REF!,0)</f>
        <v>#REF!</v>
      </c>
      <c r="G34" s="65" t="e">
        <f t="shared" si="1"/>
        <v>#REF!</v>
      </c>
      <c r="H34" s="1"/>
    </row>
    <row r="35" spans="1:9" x14ac:dyDescent="0.25">
      <c r="A35" s="17"/>
      <c r="B35" s="58">
        <f t="shared" si="0"/>
        <v>5.5999999999999979</v>
      </c>
      <c r="C35" s="55" t="s">
        <v>34</v>
      </c>
      <c r="D35" s="57" t="s">
        <v>11</v>
      </c>
      <c r="E35" s="49" t="e">
        <f>ROUNDUP(#REF!,1)</f>
        <v>#REF!</v>
      </c>
      <c r="F35" s="33" t="e">
        <f>ROUND(#REF!,0)</f>
        <v>#REF!</v>
      </c>
      <c r="G35" s="65" t="e">
        <f>+F35*E35</f>
        <v>#REF!</v>
      </c>
      <c r="H35" s="1"/>
    </row>
    <row r="36" spans="1:9" ht="26.25" thickBot="1" x14ac:dyDescent="0.3">
      <c r="A36" s="17"/>
      <c r="B36" s="58">
        <f t="shared" si="0"/>
        <v>5.6999999999999975</v>
      </c>
      <c r="C36" s="55" t="s">
        <v>35</v>
      </c>
      <c r="D36" s="30" t="s">
        <v>11</v>
      </c>
      <c r="E36" s="49" t="e">
        <f>ROUNDUP(#REF!,1)</f>
        <v>#REF!</v>
      </c>
      <c r="F36" s="33" t="e">
        <f>ROUND(#REF!,0)</f>
        <v>#REF!</v>
      </c>
      <c r="G36" s="65" t="e">
        <f t="shared" si="1"/>
        <v>#REF!</v>
      </c>
      <c r="H36" s="1"/>
    </row>
    <row r="37" spans="1:9" ht="13.5" thickBot="1" x14ac:dyDescent="0.3">
      <c r="A37" s="17"/>
      <c r="B37" s="42">
        <v>6</v>
      </c>
      <c r="C37" s="310" t="s">
        <v>36</v>
      </c>
      <c r="D37" s="311"/>
      <c r="E37" s="311"/>
      <c r="F37" s="312"/>
      <c r="G37" s="43"/>
      <c r="H37" s="1"/>
    </row>
    <row r="38" spans="1:9" x14ac:dyDescent="0.25">
      <c r="A38" s="17"/>
      <c r="B38" s="27">
        <f>+B37+0.1</f>
        <v>6.1</v>
      </c>
      <c r="C38" s="55" t="s">
        <v>37</v>
      </c>
      <c r="D38" s="30" t="s">
        <v>21</v>
      </c>
      <c r="E38" s="49" t="e">
        <f>ROUNDUP(#REF!,1)</f>
        <v>#REF!</v>
      </c>
      <c r="F38" s="33" t="e">
        <f>ROUND(#REF!,0)</f>
        <v>#REF!</v>
      </c>
      <c r="G38" s="25" t="e">
        <f>+F38*E38</f>
        <v>#REF!</v>
      </c>
      <c r="H38" s="1"/>
    </row>
    <row r="39" spans="1:9" x14ac:dyDescent="0.25">
      <c r="A39" s="17"/>
      <c r="B39" s="27">
        <f>+B38+0.1</f>
        <v>6.1999999999999993</v>
      </c>
      <c r="C39" s="55" t="s">
        <v>38</v>
      </c>
      <c r="D39" s="30" t="s">
        <v>21</v>
      </c>
      <c r="E39" s="49" t="e">
        <f>ROUNDUP(#REF!,1)</f>
        <v>#REF!</v>
      </c>
      <c r="F39" s="33" t="e">
        <f>ROUND(#REF!,0)</f>
        <v>#REF!</v>
      </c>
      <c r="G39" s="25" t="e">
        <f>+F39*E39</f>
        <v>#REF!</v>
      </c>
      <c r="H39" s="1"/>
    </row>
    <row r="40" spans="1:9" x14ac:dyDescent="0.25">
      <c r="A40" s="17"/>
      <c r="B40" s="27">
        <f>+B39+0.1</f>
        <v>6.2999999999999989</v>
      </c>
      <c r="C40" s="55" t="s">
        <v>39</v>
      </c>
      <c r="D40" s="30" t="s">
        <v>21</v>
      </c>
      <c r="E40" s="49" t="e">
        <f>ROUNDUP(#REF!,1)</f>
        <v>#REF!</v>
      </c>
      <c r="F40" s="33" t="e">
        <f>ROUND(#REF!,0)</f>
        <v>#REF!</v>
      </c>
      <c r="G40" s="25" t="e">
        <f>+F40*E40</f>
        <v>#REF!</v>
      </c>
      <c r="H40" s="1"/>
    </row>
    <row r="41" spans="1:9" ht="13.5" thickBot="1" x14ac:dyDescent="0.3">
      <c r="A41" s="17"/>
      <c r="B41" s="27">
        <v>6.4</v>
      </c>
      <c r="C41" s="55" t="s">
        <v>40</v>
      </c>
      <c r="D41" s="30" t="s">
        <v>21</v>
      </c>
      <c r="E41" s="49" t="e">
        <f>ROUNDUP(#REF!,1)</f>
        <v>#REF!</v>
      </c>
      <c r="F41" s="33" t="e">
        <f>ROUND(#REF!,0)</f>
        <v>#REF!</v>
      </c>
      <c r="G41" s="25" t="e">
        <f>+F41*E41</f>
        <v>#REF!</v>
      </c>
      <c r="H41" s="1"/>
    </row>
    <row r="42" spans="1:9" ht="13.5" thickBot="1" x14ac:dyDescent="0.3">
      <c r="A42" s="17"/>
      <c r="B42" s="42">
        <v>7</v>
      </c>
      <c r="C42" s="310" t="s">
        <v>41</v>
      </c>
      <c r="D42" s="311"/>
      <c r="E42" s="311"/>
      <c r="F42" s="312"/>
      <c r="G42" s="43"/>
      <c r="H42" s="1"/>
    </row>
    <row r="43" spans="1:9" x14ac:dyDescent="0.25">
      <c r="A43" s="17"/>
      <c r="B43" s="27">
        <f>+B42+0.1</f>
        <v>7.1</v>
      </c>
      <c r="C43" s="55" t="s">
        <v>42</v>
      </c>
      <c r="D43" s="57" t="s">
        <v>17</v>
      </c>
      <c r="E43" s="49" t="e">
        <f>ROUNDUP(#REF!,1)</f>
        <v>#REF!</v>
      </c>
      <c r="F43" s="33" t="e">
        <f>ROUND(#REF!,0)</f>
        <v>#REF!</v>
      </c>
      <c r="G43" s="25" t="e">
        <f>+F43*E43</f>
        <v>#REF!</v>
      </c>
      <c r="H43" s="1"/>
    </row>
    <row r="44" spans="1:9" x14ac:dyDescent="0.25">
      <c r="A44" s="17"/>
      <c r="B44" s="27">
        <f>+B43+0.1</f>
        <v>7.1999999999999993</v>
      </c>
      <c r="C44" s="55" t="s">
        <v>43</v>
      </c>
      <c r="D44" s="57" t="s">
        <v>17</v>
      </c>
      <c r="E44" s="49" t="e">
        <f>ROUNDUP(#REF!,1)</f>
        <v>#REF!</v>
      </c>
      <c r="F44" s="33" t="e">
        <f>ROUND(#REF!,0)</f>
        <v>#REF!</v>
      </c>
      <c r="G44" s="25" t="e">
        <f>+F44*E44</f>
        <v>#REF!</v>
      </c>
      <c r="H44" s="1"/>
    </row>
    <row r="45" spans="1:9" ht="25.5" x14ac:dyDescent="0.25">
      <c r="A45" s="17"/>
      <c r="B45" s="27">
        <f>+B44+0.1</f>
        <v>7.2999999999999989</v>
      </c>
      <c r="C45" s="55" t="s">
        <v>44</v>
      </c>
      <c r="D45" s="30" t="s">
        <v>45</v>
      </c>
      <c r="E45" s="49" t="e">
        <f>ROUNDUP(#REF!,1)</f>
        <v>#REF!</v>
      </c>
      <c r="F45" s="33" t="e">
        <f>ROUND(#REF!,0)</f>
        <v>#REF!</v>
      </c>
      <c r="G45" s="25" t="e">
        <f>+F45*E45</f>
        <v>#REF!</v>
      </c>
      <c r="H45" s="1"/>
    </row>
    <row r="46" spans="1:9" ht="25.5" x14ac:dyDescent="0.25">
      <c r="A46" s="17"/>
      <c r="B46" s="27">
        <f>+B45+0.1</f>
        <v>7.3999999999999986</v>
      </c>
      <c r="C46" s="55" t="s">
        <v>46</v>
      </c>
      <c r="D46" s="30" t="s">
        <v>9</v>
      </c>
      <c r="E46" s="49" t="e">
        <f>ROUNDUP(#REF!,1)</f>
        <v>#REF!</v>
      </c>
      <c r="F46" s="33" t="e">
        <f>ROUND(#REF!,0)</f>
        <v>#REF!</v>
      </c>
      <c r="G46" s="25" t="e">
        <f>+F46*E46</f>
        <v>#REF!</v>
      </c>
    </row>
    <row r="47" spans="1:9" ht="13.5" thickBot="1" x14ac:dyDescent="0.3">
      <c r="A47" s="17"/>
      <c r="B47" s="27">
        <f>+B46+0.1</f>
        <v>7.4999999999999982</v>
      </c>
      <c r="C47" s="55" t="s">
        <v>47</v>
      </c>
      <c r="D47" s="30" t="s">
        <v>21</v>
      </c>
      <c r="E47" s="49" t="e">
        <f>ROUNDUP(#REF!,1)</f>
        <v>#REF!</v>
      </c>
      <c r="F47" s="33" t="e">
        <f>ROUND(#REF!,0)</f>
        <v>#REF!</v>
      </c>
      <c r="G47" s="25" t="e">
        <f>+F47*E47</f>
        <v>#REF!</v>
      </c>
    </row>
    <row r="48" spans="1:9" ht="13.5" thickBot="1" x14ac:dyDescent="0.3">
      <c r="A48" s="17"/>
      <c r="B48" s="42">
        <v>8</v>
      </c>
      <c r="C48" s="310" t="s">
        <v>48</v>
      </c>
      <c r="D48" s="311"/>
      <c r="E48" s="311"/>
      <c r="F48" s="312"/>
      <c r="G48" s="43"/>
      <c r="I48" s="34"/>
    </row>
    <row r="49" spans="1:12" x14ac:dyDescent="0.25">
      <c r="A49" s="17"/>
      <c r="B49" s="54">
        <f>+B48+0.1</f>
        <v>8.1</v>
      </c>
      <c r="C49" s="60" t="s">
        <v>49</v>
      </c>
      <c r="D49" s="61" t="s">
        <v>50</v>
      </c>
      <c r="E49" s="31" t="e">
        <f>ROUND(#REF!,1)</f>
        <v>#REF!</v>
      </c>
      <c r="F49" s="33" t="e">
        <f>ROUND(#REF!,0)</f>
        <v>#REF!</v>
      </c>
      <c r="G49" s="62" t="e">
        <f>+F49*E49</f>
        <v>#REF!</v>
      </c>
    </row>
    <row r="50" spans="1:12" ht="13.5" thickBot="1" x14ac:dyDescent="0.3">
      <c r="A50" s="17"/>
      <c r="B50" s="58">
        <f>+B49+0.1</f>
        <v>8.1999999999999993</v>
      </c>
      <c r="C50" s="59" t="s">
        <v>51</v>
      </c>
      <c r="D50" s="30" t="s">
        <v>50</v>
      </c>
      <c r="E50" s="49" t="e">
        <f>ROUND(#REF!,1)</f>
        <v>#REF!</v>
      </c>
      <c r="F50" s="33" t="e">
        <f>ROUND(#REF!,0)</f>
        <v>#REF!</v>
      </c>
      <c r="G50" s="65" t="e">
        <f>+F50*E50</f>
        <v>#REF!</v>
      </c>
    </row>
    <row r="51" spans="1:12" ht="13.5" thickBot="1" x14ac:dyDescent="0.3">
      <c r="A51" s="17"/>
      <c r="B51" s="42">
        <v>9</v>
      </c>
      <c r="C51" s="310" t="s">
        <v>52</v>
      </c>
      <c r="D51" s="311"/>
      <c r="E51" s="311"/>
      <c r="F51" s="312"/>
      <c r="G51" s="43"/>
    </row>
    <row r="52" spans="1:12" x14ac:dyDescent="0.25">
      <c r="A52" s="17"/>
      <c r="B52" s="54">
        <f>+B51+0.1</f>
        <v>9.1</v>
      </c>
      <c r="C52" s="60" t="s">
        <v>53</v>
      </c>
      <c r="D52" s="61" t="s">
        <v>50</v>
      </c>
      <c r="E52" s="49" t="e">
        <f>ROUND(#REF!,1)</f>
        <v>#REF!</v>
      </c>
      <c r="F52" s="33" t="e">
        <f>ROUND(#REF!,0)</f>
        <v>#REF!</v>
      </c>
      <c r="G52" s="62" t="e">
        <f>+F52*E52</f>
        <v>#REF!</v>
      </c>
    </row>
    <row r="53" spans="1:12" x14ac:dyDescent="0.25">
      <c r="A53" s="17"/>
      <c r="B53" s="58">
        <f>+B52+0.1</f>
        <v>9.1999999999999993</v>
      </c>
      <c r="C53" s="59" t="s">
        <v>54</v>
      </c>
      <c r="D53" s="30" t="s">
        <v>50</v>
      </c>
      <c r="E53" s="49" t="e">
        <f>ROUND(#REF!,1)</f>
        <v>#REF!</v>
      </c>
      <c r="F53" s="33" t="e">
        <f>ROUND(#REF!,0)</f>
        <v>#REF!</v>
      </c>
      <c r="G53" s="65" t="e">
        <f>+F53*E53</f>
        <v>#REF!</v>
      </c>
    </row>
    <row r="54" spans="1:12" ht="13.5" thickBot="1" x14ac:dyDescent="0.3">
      <c r="A54" s="17"/>
      <c r="B54" s="73"/>
      <c r="C54" s="74"/>
      <c r="D54" s="17"/>
      <c r="E54" s="18"/>
      <c r="F54" s="19"/>
      <c r="G54" s="19"/>
      <c r="J54" s="34"/>
    </row>
    <row r="55" spans="1:12" ht="13.5" thickBot="1" x14ac:dyDescent="0.3">
      <c r="A55" s="17"/>
      <c r="B55" s="71"/>
      <c r="C55" s="72"/>
      <c r="D55" s="318" t="s">
        <v>55</v>
      </c>
      <c r="E55" s="318"/>
      <c r="F55" s="322"/>
      <c r="G55" s="97" t="e">
        <f>ROUND(SUM(G12:G54),0)</f>
        <v>#REF!</v>
      </c>
      <c r="H55" s="35"/>
    </row>
    <row r="56" spans="1:12" x14ac:dyDescent="0.25">
      <c r="A56" s="17"/>
      <c r="B56" s="71"/>
      <c r="C56" s="72"/>
      <c r="D56" s="323" t="s">
        <v>56</v>
      </c>
      <c r="E56" s="324"/>
      <c r="F56" s="67">
        <v>0.28999999999999998</v>
      </c>
      <c r="G56" s="48" t="e">
        <f>+ROUND(G55*F56,0)</f>
        <v>#REF!</v>
      </c>
      <c r="H56" s="35"/>
    </row>
    <row r="57" spans="1:12" x14ac:dyDescent="0.25">
      <c r="A57" s="17"/>
      <c r="B57" s="71"/>
      <c r="C57" s="76"/>
      <c r="D57" s="47" t="s">
        <v>57</v>
      </c>
      <c r="E57" s="18"/>
      <c r="F57" s="66">
        <v>0.01</v>
      </c>
      <c r="G57" s="48" t="e">
        <f>+ROUND(G55*F57,0)</f>
        <v>#REF!</v>
      </c>
      <c r="H57" s="35"/>
    </row>
    <row r="58" spans="1:12" x14ac:dyDescent="0.25">
      <c r="A58" s="17"/>
      <c r="B58" s="71"/>
      <c r="C58" s="72"/>
      <c r="D58" s="47" t="s">
        <v>58</v>
      </c>
      <c r="E58" s="47"/>
      <c r="F58" s="66">
        <v>0.05</v>
      </c>
      <c r="G58" s="48" t="e">
        <f>+ROUND(G55*F58,0)</f>
        <v>#REF!</v>
      </c>
      <c r="H58" s="35"/>
    </row>
    <row r="59" spans="1:12" ht="13.5" thickBot="1" x14ac:dyDescent="0.3">
      <c r="A59" s="17"/>
      <c r="B59" s="71"/>
      <c r="C59" s="76"/>
      <c r="D59" s="47" t="s">
        <v>59</v>
      </c>
      <c r="E59" s="35"/>
      <c r="F59" s="66">
        <v>0.16</v>
      </c>
      <c r="G59" s="48" t="e">
        <f>+ROUND(G58*F59,0)</f>
        <v>#REF!</v>
      </c>
      <c r="H59" s="35"/>
    </row>
    <row r="60" spans="1:12" ht="13.5" thickBot="1" x14ac:dyDescent="0.3">
      <c r="A60" s="17"/>
      <c r="B60" s="71"/>
      <c r="C60" s="72"/>
      <c r="D60" s="318" t="s">
        <v>60</v>
      </c>
      <c r="E60" s="318"/>
      <c r="F60" s="318"/>
      <c r="G60" s="44" t="e">
        <f>SUM(G55:G59)</f>
        <v>#REF!</v>
      </c>
      <c r="H60" s="35"/>
    </row>
    <row r="61" spans="1:12" ht="13.5" thickBot="1" x14ac:dyDescent="0.3">
      <c r="A61" s="17"/>
      <c r="B61" s="71"/>
      <c r="C61" s="75"/>
      <c r="D61" s="47"/>
      <c r="E61" s="35"/>
      <c r="F61" s="35"/>
      <c r="G61" s="48"/>
      <c r="H61" s="35"/>
    </row>
    <row r="62" spans="1:12" ht="13.5" thickBot="1" x14ac:dyDescent="0.3">
      <c r="A62" s="17"/>
      <c r="B62" s="71"/>
      <c r="C62" s="72"/>
      <c r="D62" s="64" t="s">
        <v>61</v>
      </c>
      <c r="E62" s="52"/>
      <c r="F62" s="46"/>
      <c r="G62" s="46" t="e">
        <f>ROUND(G60,0)</f>
        <v>#REF!</v>
      </c>
      <c r="H62" s="35"/>
      <c r="I62" s="1">
        <v>180000000</v>
      </c>
      <c r="J62" s="34"/>
      <c r="L62" s="34"/>
    </row>
    <row r="63" spans="1:12" ht="13.5" thickBot="1" x14ac:dyDescent="0.3">
      <c r="A63" s="53"/>
      <c r="B63" s="35"/>
      <c r="C63" s="17"/>
      <c r="D63" s="78"/>
      <c r="E63" s="79"/>
      <c r="F63" s="80"/>
      <c r="G63" s="80"/>
      <c r="I63" s="34" t="e">
        <f>+I62-G62</f>
        <v>#REF!</v>
      </c>
    </row>
    <row r="64" spans="1:12" x14ac:dyDescent="0.25">
      <c r="B64" s="94" t="s">
        <v>62</v>
      </c>
      <c r="C64" s="95" t="s">
        <v>63</v>
      </c>
      <c r="D64" s="17"/>
      <c r="E64" s="96" t="s">
        <v>64</v>
      </c>
      <c r="F64" s="19"/>
      <c r="G64" s="56"/>
      <c r="H64" s="1"/>
    </row>
    <row r="65" spans="2:8" x14ac:dyDescent="0.25">
      <c r="B65" s="81" t="s">
        <v>65</v>
      </c>
      <c r="C65" s="82" t="s">
        <v>66</v>
      </c>
      <c r="D65" s="83"/>
      <c r="E65" s="84" t="s">
        <v>64</v>
      </c>
      <c r="F65" s="85"/>
      <c r="G65" s="86"/>
      <c r="H65" s="1"/>
    </row>
    <row r="66" spans="2:8" ht="13.5" thickBot="1" x14ac:dyDescent="0.3">
      <c r="B66" s="87" t="s">
        <v>67</v>
      </c>
      <c r="C66" s="88" t="s">
        <v>68</v>
      </c>
      <c r="D66" s="89"/>
      <c r="E66" s="90" t="s">
        <v>64</v>
      </c>
      <c r="F66" s="91"/>
      <c r="G66" s="92"/>
    </row>
    <row r="67" spans="2:8" ht="15.75" x14ac:dyDescent="0.25">
      <c r="B67" s="93" t="s">
        <v>69</v>
      </c>
      <c r="C67" s="93"/>
    </row>
    <row r="68" spans="2:8" x14ac:dyDescent="0.25">
      <c r="C68" s="34"/>
      <c r="F68" s="1"/>
      <c r="G68" s="1"/>
      <c r="H68" s="1"/>
    </row>
    <row r="69" spans="2:8" x14ac:dyDescent="0.25">
      <c r="C69" s="34"/>
      <c r="F69" s="1"/>
      <c r="G69" s="1"/>
      <c r="H69" s="1"/>
    </row>
  </sheetData>
  <mergeCells count="15">
    <mergeCell ref="D60:F60"/>
    <mergeCell ref="C24:F24"/>
    <mergeCell ref="C29:F29"/>
    <mergeCell ref="C37:F37"/>
    <mergeCell ref="C42:F42"/>
    <mergeCell ref="C48:F48"/>
    <mergeCell ref="D55:F55"/>
    <mergeCell ref="C51:F51"/>
    <mergeCell ref="D56:E56"/>
    <mergeCell ref="C21:F21"/>
    <mergeCell ref="G2:G5"/>
    <mergeCell ref="C3:F5"/>
    <mergeCell ref="C6:F7"/>
    <mergeCell ref="C12:F12"/>
    <mergeCell ref="C17:F17"/>
  </mergeCells>
  <phoneticPr fontId="36" type="noConversion"/>
  <pageMargins left="0.7" right="0.7" top="0.75" bottom="0.75" header="0.3" footer="0.3"/>
  <pageSetup scale="61" orientation="portrait" horizontalDpi="200" verticalDpi="200" r:id="rId1"/>
  <ignoredErrors>
    <ignoredError sqref="G36 G46:G47 G25:G28 G49:G50 G30:G34 G4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L81"/>
  <sheetViews>
    <sheetView showGridLines="0" tabSelected="1" view="pageBreakPreview" topLeftCell="A46" zoomScale="115" zoomScaleNormal="115" zoomScaleSheetLayoutView="115" workbookViewId="0">
      <selection activeCell="H59" sqref="H59"/>
    </sheetView>
  </sheetViews>
  <sheetFormatPr baseColWidth="10" defaultColWidth="11.42578125" defaultRowHeight="11.25" x14ac:dyDescent="0.25"/>
  <cols>
    <col min="1" max="1" width="8.85546875" style="281" customWidth="1"/>
    <col min="2" max="2" width="16.85546875" style="246" customWidth="1"/>
    <col min="3" max="4" width="21" style="246" customWidth="1"/>
    <col min="5" max="5" width="28" style="253" bestFit="1" customWidth="1"/>
    <col min="6" max="6" width="8.140625" style="282" customWidth="1"/>
    <col min="7" max="7" width="10.5703125" style="282" customWidth="1"/>
    <col min="8" max="8" width="13.5703125" style="282" customWidth="1"/>
    <col min="9" max="11" width="5.28515625" style="282" customWidth="1"/>
    <col min="12" max="16384" width="11.42578125" style="246"/>
  </cols>
  <sheetData>
    <row r="1" spans="1:11" ht="12.75" x14ac:dyDescent="0.2">
      <c r="A1" s="327"/>
      <c r="B1" s="327"/>
      <c r="C1" s="327"/>
      <c r="D1" s="327"/>
      <c r="E1" s="327"/>
      <c r="F1" s="327"/>
      <c r="G1" s="328"/>
      <c r="H1" s="329" t="s">
        <v>87</v>
      </c>
      <c r="I1" s="329"/>
      <c r="J1" s="329"/>
      <c r="K1" s="329"/>
    </row>
    <row r="2" spans="1:11" ht="12.75" x14ac:dyDescent="0.25">
      <c r="A2" s="330"/>
      <c r="B2" s="330"/>
      <c r="C2" s="331" t="s">
        <v>96</v>
      </c>
      <c r="D2" s="332"/>
      <c r="E2" s="332"/>
      <c r="F2" s="332"/>
      <c r="G2" s="333"/>
      <c r="H2" s="340" t="s">
        <v>97</v>
      </c>
      <c r="I2" s="340"/>
      <c r="J2" s="340"/>
      <c r="K2" s="340"/>
    </row>
    <row r="3" spans="1:11" ht="12.75" x14ac:dyDescent="0.25">
      <c r="A3" s="330"/>
      <c r="B3" s="330"/>
      <c r="C3" s="334"/>
      <c r="D3" s="335"/>
      <c r="E3" s="335"/>
      <c r="F3" s="335"/>
      <c r="G3" s="336"/>
      <c r="H3" s="340" t="s">
        <v>88</v>
      </c>
      <c r="I3" s="340"/>
      <c r="J3" s="340"/>
      <c r="K3" s="340"/>
    </row>
    <row r="4" spans="1:11" ht="12.75" x14ac:dyDescent="0.25">
      <c r="A4" s="330"/>
      <c r="B4" s="330"/>
      <c r="C4" s="334"/>
      <c r="D4" s="335"/>
      <c r="E4" s="335"/>
      <c r="F4" s="335"/>
      <c r="G4" s="336"/>
      <c r="H4" s="340" t="s">
        <v>98</v>
      </c>
      <c r="I4" s="340"/>
      <c r="J4" s="340"/>
      <c r="K4" s="340"/>
    </row>
    <row r="5" spans="1:11" ht="12.75" x14ac:dyDescent="0.25">
      <c r="A5" s="330"/>
      <c r="B5" s="330"/>
      <c r="C5" s="337"/>
      <c r="D5" s="338"/>
      <c r="E5" s="338"/>
      <c r="F5" s="338"/>
      <c r="G5" s="339"/>
      <c r="H5" s="340" t="s">
        <v>99</v>
      </c>
      <c r="I5" s="340"/>
      <c r="J5" s="340"/>
      <c r="K5" s="340"/>
    </row>
    <row r="6" spans="1:11" ht="12.75" x14ac:dyDescent="0.2">
      <c r="A6" s="343"/>
      <c r="B6" s="344"/>
      <c r="C6" s="344"/>
      <c r="D6" s="344"/>
      <c r="E6" s="344"/>
      <c r="F6" s="344"/>
      <c r="G6" s="344"/>
      <c r="H6" s="344"/>
      <c r="I6" s="344"/>
      <c r="J6" s="344"/>
      <c r="K6" s="345"/>
    </row>
    <row r="7" spans="1:11" ht="12.75" x14ac:dyDescent="0.2">
      <c r="A7" s="346" t="s">
        <v>100</v>
      </c>
      <c r="B7" s="346"/>
      <c r="C7" s="330"/>
      <c r="D7" s="330"/>
      <c r="E7" s="330"/>
      <c r="F7" s="330"/>
      <c r="G7" s="330"/>
      <c r="H7" s="347" t="s">
        <v>101</v>
      </c>
      <c r="I7" s="247" t="s">
        <v>89</v>
      </c>
      <c r="J7" s="247" t="s">
        <v>90</v>
      </c>
      <c r="K7" s="247" t="s">
        <v>91</v>
      </c>
    </row>
    <row r="8" spans="1:11" ht="50.25" customHeight="1" x14ac:dyDescent="0.25">
      <c r="A8" s="348" t="s">
        <v>96</v>
      </c>
      <c r="B8" s="348"/>
      <c r="C8" s="349" t="s">
        <v>75</v>
      </c>
      <c r="D8" s="349"/>
      <c r="E8" s="349"/>
      <c r="F8" s="349"/>
      <c r="G8" s="349"/>
      <c r="H8" s="347"/>
      <c r="I8" s="296">
        <v>2020</v>
      </c>
      <c r="J8" s="296">
        <v>11</v>
      </c>
      <c r="K8" s="296">
        <v>30</v>
      </c>
    </row>
    <row r="9" spans="1:11" ht="12.75" x14ac:dyDescent="0.25">
      <c r="A9" s="348" t="s">
        <v>102</v>
      </c>
      <c r="B9" s="348"/>
      <c r="C9" s="350"/>
      <c r="D9" s="350"/>
      <c r="E9" s="350"/>
      <c r="F9" s="350"/>
      <c r="G9" s="350"/>
      <c r="H9" s="350"/>
      <c r="I9" s="350"/>
      <c r="J9" s="350"/>
      <c r="K9" s="350"/>
    </row>
    <row r="10" spans="1:11" ht="12.75" x14ac:dyDescent="0.25">
      <c r="A10" s="351"/>
      <c r="B10" s="352"/>
      <c r="C10" s="352"/>
      <c r="D10" s="352"/>
      <c r="E10" s="352"/>
      <c r="F10" s="352"/>
      <c r="G10" s="352"/>
      <c r="H10" s="352"/>
      <c r="I10" s="352"/>
      <c r="J10" s="352"/>
      <c r="K10" s="353"/>
    </row>
    <row r="11" spans="1:11" ht="12.75" x14ac:dyDescent="0.25">
      <c r="A11" s="248" t="s">
        <v>103</v>
      </c>
      <c r="B11" s="354" t="s">
        <v>104</v>
      </c>
      <c r="C11" s="354"/>
      <c r="D11" s="354"/>
      <c r="E11" s="354"/>
      <c r="F11" s="248" t="s">
        <v>105</v>
      </c>
      <c r="G11" s="249" t="s">
        <v>73</v>
      </c>
      <c r="H11" s="250" t="s">
        <v>70</v>
      </c>
      <c r="I11" s="355" t="s">
        <v>106</v>
      </c>
      <c r="J11" s="355"/>
      <c r="K11" s="355"/>
    </row>
    <row r="12" spans="1:11" ht="16.5" customHeight="1" x14ac:dyDescent="0.25">
      <c r="A12" s="251"/>
      <c r="B12" s="341" t="s">
        <v>113</v>
      </c>
      <c r="C12" s="341"/>
      <c r="D12" s="341"/>
      <c r="E12" s="341"/>
      <c r="F12" s="252"/>
      <c r="G12" s="252"/>
      <c r="H12" s="252"/>
      <c r="I12" s="342"/>
      <c r="J12" s="342"/>
      <c r="K12" s="342"/>
    </row>
    <row r="13" spans="1:11" ht="28.5" customHeight="1" x14ac:dyDescent="0.25">
      <c r="A13" s="283">
        <v>1</v>
      </c>
      <c r="B13" s="356" t="s">
        <v>114</v>
      </c>
      <c r="C13" s="356"/>
      <c r="D13" s="356"/>
      <c r="E13" s="356"/>
      <c r="F13" s="284"/>
      <c r="G13" s="285"/>
      <c r="H13" s="286"/>
      <c r="I13" s="326">
        <f>+'FASE 1 REDES'!H115</f>
        <v>1485701982</v>
      </c>
      <c r="J13" s="326"/>
      <c r="K13" s="326"/>
    </row>
    <row r="14" spans="1:11" ht="33.75" customHeight="1" x14ac:dyDescent="0.25">
      <c r="A14" s="283">
        <v>2</v>
      </c>
      <c r="B14" s="356" t="s">
        <v>94</v>
      </c>
      <c r="C14" s="356"/>
      <c r="D14" s="356"/>
      <c r="E14" s="356"/>
      <c r="F14" s="284"/>
      <c r="G14" s="285"/>
      <c r="H14" s="286"/>
      <c r="I14" s="326">
        <f>+'PRESUPUESTO EST. REDUCTORA'!H121</f>
        <v>134056048</v>
      </c>
      <c r="J14" s="326"/>
      <c r="K14" s="326"/>
    </row>
    <row r="15" spans="1:11" ht="28.5" customHeight="1" x14ac:dyDescent="0.25">
      <c r="A15" s="283">
        <v>3</v>
      </c>
      <c r="B15" s="356" t="s">
        <v>115</v>
      </c>
      <c r="C15" s="356"/>
      <c r="D15" s="356"/>
      <c r="E15" s="356"/>
      <c r="F15" s="284"/>
      <c r="G15" s="285"/>
      <c r="H15" s="286"/>
      <c r="I15" s="326"/>
      <c r="J15" s="326"/>
      <c r="K15" s="326"/>
    </row>
    <row r="16" spans="1:11" ht="28.5" customHeight="1" x14ac:dyDescent="0.25">
      <c r="A16" s="300">
        <v>3.01</v>
      </c>
      <c r="B16" s="325" t="s">
        <v>604</v>
      </c>
      <c r="C16" s="325"/>
      <c r="D16" s="325"/>
      <c r="E16" s="325"/>
      <c r="F16" s="297"/>
      <c r="G16" s="298"/>
      <c r="H16" s="299"/>
      <c r="I16" s="326">
        <f>+'PRESUPUESTO EB'!H68</f>
        <v>309691443</v>
      </c>
      <c r="J16" s="326"/>
      <c r="K16" s="326"/>
    </row>
    <row r="17" spans="1:11" ht="28.5" customHeight="1" x14ac:dyDescent="0.25">
      <c r="A17" s="301">
        <v>3.02</v>
      </c>
      <c r="B17" s="325" t="s">
        <v>571</v>
      </c>
      <c r="C17" s="325"/>
      <c r="D17" s="325"/>
      <c r="E17" s="325"/>
      <c r="F17" s="284"/>
      <c r="G17" s="285"/>
      <c r="H17" s="286"/>
      <c r="I17" s="326">
        <f>132648707</f>
        <v>132648707</v>
      </c>
      <c r="J17" s="326"/>
      <c r="K17" s="326"/>
    </row>
    <row r="18" spans="1:11" ht="28.5" customHeight="1" x14ac:dyDescent="0.25">
      <c r="A18" s="301">
        <v>3.03</v>
      </c>
      <c r="B18" s="325" t="s">
        <v>602</v>
      </c>
      <c r="C18" s="325"/>
      <c r="D18" s="325"/>
      <c r="E18" s="325"/>
      <c r="F18" s="284"/>
      <c r="G18" s="285"/>
      <c r="H18" s="286"/>
      <c r="I18" s="326">
        <v>27368174</v>
      </c>
      <c r="J18" s="326"/>
      <c r="K18" s="326"/>
    </row>
    <row r="19" spans="1:11" ht="28.5" customHeight="1" x14ac:dyDescent="0.25">
      <c r="A19" s="283" t="s">
        <v>572</v>
      </c>
      <c r="B19" s="356" t="s">
        <v>81</v>
      </c>
      <c r="C19" s="356"/>
      <c r="D19" s="356"/>
      <c r="E19" s="356"/>
      <c r="F19" s="284"/>
      <c r="G19" s="285"/>
      <c r="H19" s="286"/>
      <c r="I19" s="326">
        <f>+'PRESUPUESTO VIADUCTO'!H22</f>
        <v>34545646</v>
      </c>
      <c r="J19" s="326"/>
      <c r="K19" s="326"/>
    </row>
    <row r="20" spans="1:11" ht="28.5" customHeight="1" x14ac:dyDescent="0.25">
      <c r="A20" s="283">
        <v>5</v>
      </c>
      <c r="B20" s="356" t="s">
        <v>77</v>
      </c>
      <c r="C20" s="356"/>
      <c r="D20" s="356"/>
      <c r="E20" s="356"/>
      <c r="F20" s="284"/>
      <c r="G20" s="285"/>
      <c r="H20" s="286"/>
      <c r="I20" s="326">
        <v>155868153</v>
      </c>
      <c r="J20" s="326"/>
      <c r="K20" s="326"/>
    </row>
    <row r="21" spans="1:11" s="98" customFormat="1" ht="12.75" x14ac:dyDescent="0.2">
      <c r="A21" s="359"/>
      <c r="B21" s="359"/>
      <c r="C21" s="359"/>
      <c r="D21" s="359"/>
      <c r="E21" s="359"/>
      <c r="F21" s="359"/>
      <c r="G21" s="359"/>
      <c r="H21" s="359"/>
      <c r="I21" s="359"/>
      <c r="J21" s="359"/>
      <c r="K21" s="359"/>
    </row>
    <row r="22" spans="1:11" s="98" customFormat="1" ht="3" customHeight="1" x14ac:dyDescent="0.2">
      <c r="A22" s="254"/>
      <c r="B22" s="254"/>
      <c r="C22" s="254"/>
      <c r="D22" s="254"/>
      <c r="E22" s="254"/>
      <c r="F22" s="254"/>
      <c r="G22" s="254"/>
      <c r="H22" s="254"/>
      <c r="I22" s="254"/>
      <c r="J22" s="254"/>
      <c r="K22" s="254"/>
    </row>
    <row r="23" spans="1:11" s="98" customFormat="1" ht="16.5" x14ac:dyDescent="0.3">
      <c r="A23" s="124"/>
      <c r="B23" s="124"/>
      <c r="C23" s="124"/>
      <c r="D23" s="255"/>
      <c r="E23" s="360" t="s">
        <v>107</v>
      </c>
      <c r="F23" s="360"/>
      <c r="G23" s="360"/>
      <c r="H23" s="287"/>
      <c r="I23" s="361">
        <f>SUM(I13:K20)</f>
        <v>2279880153</v>
      </c>
      <c r="J23" s="361"/>
      <c r="K23" s="362"/>
    </row>
    <row r="24" spans="1:11" s="98" customFormat="1" ht="3" customHeight="1" x14ac:dyDescent="0.3">
      <c r="A24" s="124"/>
      <c r="B24" s="124"/>
      <c r="C24" s="124"/>
      <c r="D24" s="124"/>
      <c r="E24" s="124"/>
      <c r="F24" s="124"/>
      <c r="G24" s="124"/>
      <c r="H24" s="288"/>
      <c r="I24" s="288"/>
      <c r="J24" s="288"/>
      <c r="K24" s="288"/>
    </row>
    <row r="25" spans="1:11" s="98" customFormat="1" ht="16.5" x14ac:dyDescent="0.3">
      <c r="A25" s="124"/>
      <c r="B25" s="124"/>
      <c r="C25" s="124"/>
      <c r="D25" s="255"/>
      <c r="E25" s="360" t="s">
        <v>107</v>
      </c>
      <c r="F25" s="360"/>
      <c r="G25" s="360"/>
      <c r="H25" s="287"/>
      <c r="I25" s="363">
        <f>+I23</f>
        <v>2279880153</v>
      </c>
      <c r="J25" s="363"/>
      <c r="K25" s="364"/>
    </row>
    <row r="26" spans="1:11" s="98" customFormat="1" ht="20.25" customHeight="1" x14ac:dyDescent="0.2">
      <c r="A26" s="124"/>
      <c r="B26" s="124"/>
      <c r="C26" s="124"/>
      <c r="D26" s="124"/>
      <c r="E26" s="257" t="s">
        <v>92</v>
      </c>
      <c r="F26" s="174"/>
      <c r="G26" s="175" t="s">
        <v>82</v>
      </c>
      <c r="H26" s="308">
        <v>0.27</v>
      </c>
      <c r="I26" s="357">
        <f>+I25*H26</f>
        <v>615567641.31000006</v>
      </c>
      <c r="J26" s="357"/>
      <c r="K26" s="358"/>
    </row>
    <row r="27" spans="1:11" s="98" customFormat="1" ht="20.25" customHeight="1" x14ac:dyDescent="0.2">
      <c r="A27" s="124"/>
      <c r="B27" s="124"/>
      <c r="C27" s="124"/>
      <c r="D27" s="128"/>
      <c r="E27" s="177" t="s">
        <v>57</v>
      </c>
      <c r="F27" s="178"/>
      <c r="G27" s="179" t="s">
        <v>82</v>
      </c>
      <c r="H27" s="309">
        <v>0</v>
      </c>
      <c r="I27" s="357">
        <v>0</v>
      </c>
      <c r="J27" s="357"/>
      <c r="K27" s="358"/>
    </row>
    <row r="28" spans="1:11" s="98" customFormat="1" ht="20.25" customHeight="1" x14ac:dyDescent="0.2">
      <c r="A28" s="124"/>
      <c r="B28" s="124"/>
      <c r="C28" s="124"/>
      <c r="D28" s="128"/>
      <c r="E28" s="181" t="s">
        <v>58</v>
      </c>
      <c r="F28" s="182"/>
      <c r="G28" s="183" t="s">
        <v>82</v>
      </c>
      <c r="H28" s="309">
        <v>0.05</v>
      </c>
      <c r="I28" s="357">
        <f>+I25*H28</f>
        <v>113994007.65000001</v>
      </c>
      <c r="J28" s="357"/>
      <c r="K28" s="358"/>
    </row>
    <row r="29" spans="1:11" s="98" customFormat="1" ht="20.25" customHeight="1" x14ac:dyDescent="0.2">
      <c r="A29" s="124"/>
      <c r="B29" s="124"/>
      <c r="C29" s="124"/>
      <c r="D29" s="124"/>
      <c r="E29" s="184" t="s">
        <v>108</v>
      </c>
      <c r="F29" s="185"/>
      <c r="G29" s="186" t="s">
        <v>82</v>
      </c>
      <c r="H29" s="309">
        <v>0.19</v>
      </c>
      <c r="I29" s="357">
        <f>+I28*H29</f>
        <v>21658861.453500003</v>
      </c>
      <c r="J29" s="357"/>
      <c r="K29" s="358"/>
    </row>
    <row r="30" spans="1:11" s="98" customFormat="1" ht="3" customHeight="1" x14ac:dyDescent="0.3">
      <c r="A30" s="124"/>
      <c r="B30" s="124"/>
      <c r="C30" s="124"/>
      <c r="D30" s="124"/>
      <c r="E30" s="133"/>
      <c r="F30" s="134"/>
      <c r="G30" s="124"/>
      <c r="H30" s="365"/>
      <c r="I30" s="365"/>
      <c r="J30" s="365"/>
      <c r="K30" s="365"/>
    </row>
    <row r="31" spans="1:11" s="98" customFormat="1" ht="14.45" customHeight="1" x14ac:dyDescent="0.3">
      <c r="A31" s="124"/>
      <c r="B31" s="124"/>
      <c r="C31" s="124"/>
      <c r="D31" s="255"/>
      <c r="E31" s="366" t="s">
        <v>116</v>
      </c>
      <c r="F31" s="366"/>
      <c r="G31" s="366"/>
      <c r="H31" s="287"/>
      <c r="I31" s="361">
        <f>SUM(I25:K29)</f>
        <v>3031100663.4134998</v>
      </c>
      <c r="J31" s="361"/>
      <c r="K31" s="362"/>
    </row>
    <row r="32" spans="1:11" s="98" customFormat="1" ht="3" customHeight="1" x14ac:dyDescent="0.2">
      <c r="D32" s="116"/>
      <c r="E32" s="116"/>
      <c r="F32" s="116"/>
      <c r="G32" s="116"/>
      <c r="H32" s="116"/>
      <c r="I32" s="116"/>
      <c r="J32" s="116"/>
      <c r="K32" s="116"/>
    </row>
    <row r="33" spans="1:11" s="98" customFormat="1" ht="12.75" x14ac:dyDescent="0.2">
      <c r="A33" s="124"/>
      <c r="B33" s="124"/>
      <c r="C33" s="124"/>
      <c r="D33" s="124"/>
      <c r="E33" s="258"/>
      <c r="F33" s="124"/>
      <c r="G33" s="259"/>
      <c r="H33" s="260"/>
      <c r="I33" s="261"/>
      <c r="J33" s="261"/>
      <c r="K33" s="261"/>
    </row>
    <row r="34" spans="1:11" s="263" customFormat="1" ht="25.5" x14ac:dyDescent="0.25">
      <c r="A34" s="262" t="s">
        <v>573</v>
      </c>
      <c r="B34" s="262" t="s">
        <v>574</v>
      </c>
      <c r="C34" s="262" t="s">
        <v>11</v>
      </c>
      <c r="D34" s="262" t="s">
        <v>575</v>
      </c>
      <c r="E34" s="262" t="s">
        <v>576</v>
      </c>
      <c r="F34" s="262" t="s">
        <v>577</v>
      </c>
      <c r="G34" s="262" t="s">
        <v>578</v>
      </c>
      <c r="H34" s="368" t="s">
        <v>579</v>
      </c>
      <c r="I34" s="369"/>
      <c r="J34" s="369"/>
      <c r="K34" s="370"/>
    </row>
    <row r="35" spans="1:11" s="263" customFormat="1" ht="29.25" customHeight="1" x14ac:dyDescent="0.25">
      <c r="A35" s="264">
        <v>6</v>
      </c>
      <c r="B35" s="371" t="s">
        <v>580</v>
      </c>
      <c r="C35" s="372"/>
      <c r="D35" s="372"/>
      <c r="E35" s="372"/>
      <c r="F35" s="372"/>
      <c r="G35" s="372"/>
      <c r="H35" s="373">
        <f>+SUM(H36:K44)</f>
        <v>15279822.040000001</v>
      </c>
      <c r="I35" s="373"/>
      <c r="J35" s="373"/>
      <c r="K35" s="374"/>
    </row>
    <row r="36" spans="1:11" s="263" customFormat="1" ht="25.5" x14ac:dyDescent="0.25">
      <c r="A36" s="265">
        <v>6.01</v>
      </c>
      <c r="B36" s="266" t="s">
        <v>581</v>
      </c>
      <c r="C36" s="265" t="s">
        <v>582</v>
      </c>
      <c r="D36" s="267">
        <v>0.03</v>
      </c>
      <c r="E36" s="265">
        <v>38</v>
      </c>
      <c r="F36" s="265">
        <v>8</v>
      </c>
      <c r="G36" s="268">
        <v>357000</v>
      </c>
      <c r="H36" s="367">
        <f>+ROUND(G36*F36*E36*D36,2)</f>
        <v>3255840</v>
      </c>
      <c r="I36" s="367"/>
      <c r="J36" s="367"/>
      <c r="K36" s="367"/>
    </row>
    <row r="37" spans="1:11" s="263" customFormat="1" ht="25.5" x14ac:dyDescent="0.25">
      <c r="A37" s="265">
        <v>6.02</v>
      </c>
      <c r="B37" s="269" t="s">
        <v>583</v>
      </c>
      <c r="C37" s="265" t="s">
        <v>584</v>
      </c>
      <c r="D37" s="267">
        <v>0.11</v>
      </c>
      <c r="E37" s="265">
        <v>38</v>
      </c>
      <c r="F37" s="265">
        <v>8</v>
      </c>
      <c r="G37" s="268">
        <v>7110</v>
      </c>
      <c r="H37" s="367">
        <f>+ROUND(G37*F37*E37*D37,2)</f>
        <v>237758.4</v>
      </c>
      <c r="I37" s="367"/>
      <c r="J37" s="367"/>
      <c r="K37" s="367"/>
    </row>
    <row r="38" spans="1:11" s="263" customFormat="1" ht="12.75" x14ac:dyDescent="0.25">
      <c r="A38" s="265">
        <v>6.03</v>
      </c>
      <c r="B38" s="269" t="s">
        <v>585</v>
      </c>
      <c r="C38" s="265" t="s">
        <v>586</v>
      </c>
      <c r="D38" s="267">
        <v>0.1</v>
      </c>
      <c r="E38" s="265">
        <v>38</v>
      </c>
      <c r="F38" s="265">
        <v>8</v>
      </c>
      <c r="G38" s="268">
        <v>49197.25</v>
      </c>
      <c r="H38" s="367">
        <f>+ROUND(G38*F38*E38*D38,2)</f>
        <v>1495596.4</v>
      </c>
      <c r="I38" s="367"/>
      <c r="J38" s="367"/>
      <c r="K38" s="367"/>
    </row>
    <row r="39" spans="1:11" s="263" customFormat="1" ht="25.5" x14ac:dyDescent="0.25">
      <c r="A39" s="265">
        <v>6.04</v>
      </c>
      <c r="B39" s="269" t="s">
        <v>587</v>
      </c>
      <c r="C39" s="265" t="s">
        <v>586</v>
      </c>
      <c r="D39" s="267">
        <v>0.1</v>
      </c>
      <c r="E39" s="265">
        <v>38</v>
      </c>
      <c r="F39" s="265">
        <v>8</v>
      </c>
      <c r="G39" s="268">
        <v>38328.75</v>
      </c>
      <c r="H39" s="367">
        <f>+ROUND(G39*F39*E39*D39,2)</f>
        <v>1165194</v>
      </c>
      <c r="I39" s="367"/>
      <c r="J39" s="367"/>
      <c r="K39" s="367"/>
    </row>
    <row r="40" spans="1:11" s="263" customFormat="1" ht="25.5" x14ac:dyDescent="0.25">
      <c r="A40" s="262" t="s">
        <v>573</v>
      </c>
      <c r="B40" s="262" t="s">
        <v>574</v>
      </c>
      <c r="C40" s="262" t="s">
        <v>11</v>
      </c>
      <c r="D40" s="262" t="s">
        <v>575</v>
      </c>
      <c r="E40" s="262" t="s">
        <v>576</v>
      </c>
      <c r="F40" s="262" t="s">
        <v>577</v>
      </c>
      <c r="G40" s="262" t="s">
        <v>578</v>
      </c>
      <c r="H40" s="375" t="s">
        <v>579</v>
      </c>
      <c r="I40" s="376"/>
      <c r="J40" s="376"/>
      <c r="K40" s="377"/>
    </row>
    <row r="41" spans="1:11" s="263" customFormat="1" ht="12.75" x14ac:dyDescent="0.25">
      <c r="A41" s="265">
        <v>6.05</v>
      </c>
      <c r="B41" s="269" t="s">
        <v>588</v>
      </c>
      <c r="C41" s="265" t="s">
        <v>586</v>
      </c>
      <c r="D41" s="267">
        <v>0.05</v>
      </c>
      <c r="E41" s="265">
        <v>38</v>
      </c>
      <c r="F41" s="265">
        <v>8</v>
      </c>
      <c r="G41" s="268">
        <v>22706.25</v>
      </c>
      <c r="H41" s="367">
        <f>+ROUND(G41*F41*E41*D41,2)</f>
        <v>345135</v>
      </c>
      <c r="I41" s="367"/>
      <c r="J41" s="367"/>
      <c r="K41" s="367"/>
    </row>
    <row r="42" spans="1:11" s="263" customFormat="1" ht="12.75" x14ac:dyDescent="0.25">
      <c r="A42" s="265">
        <v>6.06</v>
      </c>
      <c r="B42" s="266" t="s">
        <v>589</v>
      </c>
      <c r="C42" s="265" t="s">
        <v>582</v>
      </c>
      <c r="D42" s="267">
        <v>6</v>
      </c>
      <c r="E42" s="265">
        <v>38</v>
      </c>
      <c r="F42" s="265">
        <v>8</v>
      </c>
      <c r="G42" s="268">
        <v>2400</v>
      </c>
      <c r="H42" s="367">
        <f>+ROUND(G42*F42*E42*D42,2)</f>
        <v>4377600</v>
      </c>
      <c r="I42" s="367"/>
      <c r="J42" s="367"/>
      <c r="K42" s="367"/>
    </row>
    <row r="43" spans="1:11" s="263" customFormat="1" ht="25.5" x14ac:dyDescent="0.25">
      <c r="A43" s="265">
        <v>6.07</v>
      </c>
      <c r="B43" s="269" t="s">
        <v>590</v>
      </c>
      <c r="C43" s="265" t="s">
        <v>582</v>
      </c>
      <c r="D43" s="267">
        <v>24</v>
      </c>
      <c r="E43" s="265">
        <v>38</v>
      </c>
      <c r="F43" s="265">
        <v>8</v>
      </c>
      <c r="G43" s="268">
        <v>400</v>
      </c>
      <c r="H43" s="367">
        <f>+ROUND(G43*F43*E43*D43,2)</f>
        <v>2918400</v>
      </c>
      <c r="I43" s="367"/>
      <c r="J43" s="367"/>
      <c r="K43" s="367"/>
    </row>
    <row r="44" spans="1:11" s="263" customFormat="1" ht="25.5" x14ac:dyDescent="0.25">
      <c r="A44" s="265">
        <v>6.08</v>
      </c>
      <c r="B44" s="269" t="s">
        <v>591</v>
      </c>
      <c r="C44" s="265" t="s">
        <v>582</v>
      </c>
      <c r="D44" s="267">
        <v>0.96</v>
      </c>
      <c r="E44" s="265">
        <v>38</v>
      </c>
      <c r="F44" s="265">
        <v>8</v>
      </c>
      <c r="G44" s="268">
        <v>5086</v>
      </c>
      <c r="H44" s="367">
        <f>+ROUND(G44*F44*E44*D44,2)</f>
        <v>1484298.24</v>
      </c>
      <c r="I44" s="367"/>
      <c r="J44" s="367"/>
      <c r="K44" s="367"/>
    </row>
    <row r="45" spans="1:11" s="263" customFormat="1" ht="12.75" x14ac:dyDescent="0.25">
      <c r="A45" s="270"/>
      <c r="B45" s="270"/>
      <c r="C45" s="270"/>
      <c r="D45" s="270"/>
      <c r="E45" s="270"/>
      <c r="F45" s="270"/>
    </row>
    <row r="46" spans="1:11" s="263" customFormat="1" ht="12.75" x14ac:dyDescent="0.25">
      <c r="A46" s="262" t="s">
        <v>573</v>
      </c>
      <c r="B46" s="368" t="s">
        <v>574</v>
      </c>
      <c r="C46" s="369"/>
      <c r="D46" s="370"/>
      <c r="E46" s="262" t="s">
        <v>11</v>
      </c>
      <c r="F46" s="262" t="s">
        <v>73</v>
      </c>
      <c r="G46" s="262" t="s">
        <v>578</v>
      </c>
      <c r="H46" s="368" t="s">
        <v>579</v>
      </c>
      <c r="I46" s="369"/>
      <c r="J46" s="369"/>
      <c r="K46" s="370"/>
    </row>
    <row r="47" spans="1:11" s="263" customFormat="1" ht="12.75" x14ac:dyDescent="0.25">
      <c r="A47" s="271">
        <v>7</v>
      </c>
      <c r="B47" s="371" t="s">
        <v>592</v>
      </c>
      <c r="C47" s="372"/>
      <c r="D47" s="372"/>
      <c r="E47" s="372"/>
      <c r="F47" s="372"/>
      <c r="G47" s="372"/>
      <c r="H47" s="373">
        <f>+SUM(H48:K50)</f>
        <v>1019250</v>
      </c>
      <c r="I47" s="373"/>
      <c r="J47" s="373"/>
      <c r="K47" s="374"/>
    </row>
    <row r="48" spans="1:11" s="263" customFormat="1" ht="15" customHeight="1" x14ac:dyDescent="0.25">
      <c r="A48" s="265">
        <v>7.01</v>
      </c>
      <c r="B48" s="381" t="s">
        <v>593</v>
      </c>
      <c r="C48" s="381"/>
      <c r="D48" s="381"/>
      <c r="E48" s="265" t="s">
        <v>594</v>
      </c>
      <c r="F48" s="267">
        <v>3</v>
      </c>
      <c r="G48" s="268">
        <v>140950</v>
      </c>
      <c r="H48" s="367">
        <f>+ROUND(G48*F48,2)</f>
        <v>422850</v>
      </c>
      <c r="I48" s="367"/>
      <c r="J48" s="367"/>
      <c r="K48" s="367"/>
    </row>
    <row r="49" spans="1:12" s="263" customFormat="1" ht="12.75" customHeight="1" x14ac:dyDescent="0.25">
      <c r="A49" s="265">
        <v>7.02</v>
      </c>
      <c r="B49" s="381" t="s">
        <v>595</v>
      </c>
      <c r="C49" s="381"/>
      <c r="D49" s="381"/>
      <c r="E49" s="265" t="s">
        <v>45</v>
      </c>
      <c r="F49" s="267">
        <v>3</v>
      </c>
      <c r="G49" s="268">
        <v>130000</v>
      </c>
      <c r="H49" s="367">
        <f>+ROUND(G49*F49,2)</f>
        <v>390000</v>
      </c>
      <c r="I49" s="367"/>
      <c r="J49" s="367"/>
      <c r="K49" s="367"/>
    </row>
    <row r="50" spans="1:12" s="263" customFormat="1" ht="15" customHeight="1" x14ac:dyDescent="0.25">
      <c r="A50" s="265">
        <v>7.03</v>
      </c>
      <c r="B50" s="381" t="s">
        <v>596</v>
      </c>
      <c r="C50" s="381"/>
      <c r="D50" s="381"/>
      <c r="E50" s="265" t="s">
        <v>45</v>
      </c>
      <c r="F50" s="267">
        <v>3</v>
      </c>
      <c r="G50" s="268">
        <v>68800</v>
      </c>
      <c r="H50" s="367">
        <f>+ROUND(G50*F50,2)</f>
        <v>206400</v>
      </c>
      <c r="I50" s="367"/>
      <c r="J50" s="367"/>
      <c r="K50" s="367"/>
    </row>
    <row r="51" spans="1:12" s="263" customFormat="1" ht="12.75" x14ac:dyDescent="0.25">
      <c r="F51" s="272"/>
      <c r="G51" s="273"/>
    </row>
    <row r="52" spans="1:12" s="263" customFormat="1" ht="29.25" customHeight="1" x14ac:dyDescent="0.25">
      <c r="A52" s="382" t="s">
        <v>597</v>
      </c>
      <c r="B52" s="382"/>
      <c r="C52" s="382"/>
      <c r="D52" s="382"/>
      <c r="E52" s="382"/>
      <c r="F52" s="382"/>
      <c r="G52" s="382"/>
      <c r="H52" s="382"/>
      <c r="I52" s="382"/>
      <c r="J52" s="382"/>
      <c r="K52" s="382"/>
    </row>
    <row r="53" spans="1:12" s="263" customFormat="1" ht="12.75" x14ac:dyDescent="0.25">
      <c r="A53" s="274"/>
      <c r="B53" s="274"/>
      <c r="C53" s="274"/>
      <c r="D53" s="274"/>
      <c r="E53" s="274"/>
      <c r="F53" s="274"/>
      <c r="G53" s="274"/>
      <c r="H53" s="274"/>
      <c r="I53" s="274"/>
      <c r="J53" s="274"/>
      <c r="K53" s="274"/>
    </row>
    <row r="54" spans="1:12" s="263" customFormat="1" ht="15.75" customHeight="1" x14ac:dyDescent="0.25">
      <c r="A54" s="378" t="s">
        <v>598</v>
      </c>
      <c r="B54" s="378"/>
      <c r="C54" s="378"/>
      <c r="D54" s="378"/>
      <c r="E54" s="378"/>
      <c r="F54" s="378"/>
      <c r="G54" s="378"/>
      <c r="H54" s="379">
        <f>+H47+H35</f>
        <v>16299072.040000001</v>
      </c>
      <c r="I54" s="380"/>
      <c r="J54" s="380"/>
      <c r="K54" s="380"/>
    </row>
    <row r="55" spans="1:12" s="263" customFormat="1" ht="15.75" customHeight="1" x14ac:dyDescent="0.25">
      <c r="A55" s="378" t="s">
        <v>599</v>
      </c>
      <c r="B55" s="378"/>
      <c r="C55" s="378"/>
      <c r="D55" s="378"/>
      <c r="E55" s="378"/>
      <c r="F55" s="378"/>
      <c r="G55" s="378"/>
      <c r="H55" s="379">
        <f>ROUND(H54*5%,9)</f>
        <v>814953.60199999996</v>
      </c>
      <c r="I55" s="380"/>
      <c r="J55" s="380"/>
      <c r="K55" s="380"/>
    </row>
    <row r="56" spans="1:12" s="263" customFormat="1" ht="15.75" customHeight="1" x14ac:dyDescent="0.25">
      <c r="A56" s="378" t="s">
        <v>600</v>
      </c>
      <c r="B56" s="378"/>
      <c r="C56" s="378"/>
      <c r="D56" s="378"/>
      <c r="E56" s="378"/>
      <c r="F56" s="378"/>
      <c r="G56" s="378"/>
      <c r="H56" s="379">
        <f>+I31</f>
        <v>3031100663.4134998</v>
      </c>
      <c r="I56" s="380"/>
      <c r="J56" s="380"/>
      <c r="K56" s="380"/>
    </row>
    <row r="57" spans="1:12" s="263" customFormat="1" ht="6.75" customHeight="1" x14ac:dyDescent="0.25">
      <c r="A57" s="289"/>
      <c r="B57" s="290"/>
      <c r="C57" s="290"/>
      <c r="D57" s="290"/>
      <c r="E57" s="290"/>
      <c r="F57" s="290"/>
      <c r="G57" s="290"/>
      <c r="H57" s="307"/>
      <c r="I57" s="307"/>
      <c r="J57" s="307"/>
      <c r="K57" s="307"/>
      <c r="L57" s="275"/>
    </row>
    <row r="58" spans="1:12" s="263" customFormat="1" ht="15.75" customHeight="1" x14ac:dyDescent="0.25">
      <c r="A58" s="378" t="s">
        <v>601</v>
      </c>
      <c r="B58" s="378"/>
      <c r="C58" s="378"/>
      <c r="D58" s="378"/>
      <c r="E58" s="378"/>
      <c r="F58" s="378"/>
      <c r="G58" s="378"/>
      <c r="H58" s="380">
        <f>+H54+H56+H55</f>
        <v>3048214689.0555</v>
      </c>
      <c r="I58" s="380"/>
      <c r="J58" s="380"/>
      <c r="K58" s="380"/>
    </row>
    <row r="59" spans="1:12" s="98" customFormat="1" ht="15" x14ac:dyDescent="0.25">
      <c r="A59" s="291"/>
      <c r="B59" s="291"/>
      <c r="C59" s="291"/>
      <c r="D59" s="291"/>
      <c r="E59" s="292"/>
      <c r="F59" s="291"/>
      <c r="G59" s="293"/>
      <c r="H59" s="294"/>
      <c r="I59" s="295"/>
      <c r="J59" s="295"/>
      <c r="K59" s="295"/>
    </row>
    <row r="60" spans="1:12" s="98" customFormat="1" ht="15.6" customHeight="1" x14ac:dyDescent="0.2">
      <c r="A60" s="124"/>
      <c r="B60" s="124"/>
      <c r="C60" s="124"/>
      <c r="D60" s="124"/>
      <c r="E60" s="124"/>
      <c r="F60" s="124"/>
      <c r="G60" s="124"/>
      <c r="H60" s="276"/>
      <c r="I60" s="276"/>
      <c r="J60" s="276"/>
      <c r="K60" s="276"/>
    </row>
    <row r="61" spans="1:12" s="98" customFormat="1" ht="12.75" x14ac:dyDescent="0.2">
      <c r="A61" s="124"/>
      <c r="B61" s="124"/>
      <c r="C61" s="124"/>
      <c r="D61" s="124"/>
      <c r="E61" s="258" t="s">
        <v>442</v>
      </c>
      <c r="F61" s="124"/>
      <c r="G61" s="259"/>
      <c r="H61" s="260"/>
      <c r="I61" s="261"/>
      <c r="J61" s="261"/>
      <c r="K61" s="261"/>
    </row>
    <row r="62" spans="1:12" s="98" customFormat="1" ht="12.75" x14ac:dyDescent="0.2">
      <c r="A62" s="124"/>
      <c r="B62" s="124"/>
      <c r="C62" s="124"/>
      <c r="D62" s="124"/>
      <c r="E62" s="258"/>
      <c r="F62" s="124"/>
      <c r="G62" s="259"/>
      <c r="H62" s="260"/>
      <c r="I62" s="261"/>
      <c r="J62" s="261"/>
      <c r="K62" s="261"/>
    </row>
    <row r="63" spans="1:12" s="278" customFormat="1" ht="62.25" customHeight="1" x14ac:dyDescent="0.25">
      <c r="A63" s="277" t="s">
        <v>440</v>
      </c>
      <c r="B63" s="385" t="s">
        <v>441</v>
      </c>
      <c r="C63" s="385"/>
      <c r="D63" s="385"/>
      <c r="E63" s="385"/>
      <c r="F63" s="385"/>
      <c r="G63" s="385"/>
      <c r="H63" s="385"/>
      <c r="I63" s="385"/>
      <c r="J63" s="385"/>
      <c r="K63" s="385"/>
    </row>
    <row r="64" spans="1:12" s="98" customFormat="1" ht="12.75" x14ac:dyDescent="0.2">
      <c r="A64" s="124"/>
      <c r="B64" s="124"/>
      <c r="C64" s="124"/>
      <c r="D64" s="124"/>
      <c r="E64" s="258"/>
      <c r="F64" s="124"/>
      <c r="G64" s="259"/>
      <c r="H64" s="260"/>
      <c r="I64" s="261"/>
      <c r="J64" s="261"/>
      <c r="K64" s="261"/>
    </row>
    <row r="65" spans="1:11" s="98" customFormat="1" ht="19.899999999999999" customHeight="1" x14ac:dyDescent="0.2">
      <c r="A65" s="386" t="s">
        <v>110</v>
      </c>
      <c r="B65" s="387"/>
      <c r="C65" s="387"/>
      <c r="D65" s="387"/>
      <c r="E65" s="387"/>
      <c r="F65" s="388"/>
      <c r="G65" s="329" t="s">
        <v>111</v>
      </c>
      <c r="H65" s="329"/>
      <c r="I65" s="329"/>
      <c r="J65" s="329"/>
      <c r="K65" s="329"/>
    </row>
    <row r="66" spans="1:11" s="98" customFormat="1" ht="19.899999999999999" customHeight="1" x14ac:dyDescent="0.2">
      <c r="A66" s="279" t="s">
        <v>78</v>
      </c>
      <c r="B66" s="383" t="s">
        <v>344</v>
      </c>
      <c r="C66" s="383"/>
      <c r="D66" s="383"/>
      <c r="E66" s="383"/>
      <c r="F66" s="383"/>
      <c r="G66" s="384"/>
      <c r="H66" s="384"/>
      <c r="I66" s="384"/>
      <c r="J66" s="384"/>
      <c r="K66" s="384"/>
    </row>
    <row r="67" spans="1:11" s="98" customFormat="1" ht="19.899999999999999" customHeight="1" x14ac:dyDescent="0.2">
      <c r="A67" s="159"/>
      <c r="B67" s="383" t="s">
        <v>350</v>
      </c>
      <c r="C67" s="383"/>
      <c r="D67" s="383"/>
      <c r="E67" s="383"/>
      <c r="F67" s="383"/>
      <c r="G67" s="384"/>
      <c r="H67" s="384"/>
      <c r="I67" s="384"/>
      <c r="J67" s="384"/>
      <c r="K67" s="384"/>
    </row>
    <row r="68" spans="1:11" s="98" customFormat="1" ht="19.899999999999999" customHeight="1" x14ac:dyDescent="0.2">
      <c r="A68" s="159"/>
      <c r="B68" s="383" t="s">
        <v>345</v>
      </c>
      <c r="C68" s="383"/>
      <c r="D68" s="383"/>
      <c r="E68" s="383"/>
      <c r="F68" s="383"/>
      <c r="G68" s="384"/>
      <c r="H68" s="384"/>
      <c r="I68" s="384"/>
      <c r="J68" s="384"/>
      <c r="K68" s="384"/>
    </row>
    <row r="69" spans="1:11" s="98" customFormat="1" ht="19.899999999999999" customHeight="1" x14ac:dyDescent="0.2">
      <c r="A69" s="160"/>
      <c r="B69" s="383" t="s">
        <v>346</v>
      </c>
      <c r="C69" s="383"/>
      <c r="D69" s="383"/>
      <c r="E69" s="383"/>
      <c r="F69" s="383"/>
      <c r="G69" s="384"/>
      <c r="H69" s="384"/>
      <c r="I69" s="384"/>
      <c r="J69" s="384"/>
      <c r="K69" s="384"/>
    </row>
    <row r="70" spans="1:11" s="98" customFormat="1" ht="19.899999999999999" customHeight="1" x14ac:dyDescent="0.2">
      <c r="A70" s="280" t="s">
        <v>65</v>
      </c>
      <c r="B70" s="383" t="s">
        <v>606</v>
      </c>
      <c r="C70" s="383"/>
      <c r="D70" s="383"/>
      <c r="E70" s="383"/>
      <c r="F70" s="383"/>
      <c r="G70" s="384"/>
      <c r="H70" s="384"/>
      <c r="I70" s="384"/>
      <c r="J70" s="384"/>
      <c r="K70" s="384"/>
    </row>
    <row r="71" spans="1:11" s="98" customFormat="1" ht="19.899999999999999" customHeight="1" x14ac:dyDescent="0.2">
      <c r="A71" s="280" t="s">
        <v>67</v>
      </c>
      <c r="B71" s="383" t="s">
        <v>603</v>
      </c>
      <c r="C71" s="383"/>
      <c r="D71" s="383"/>
      <c r="E71" s="383"/>
      <c r="F71" s="383"/>
      <c r="G71" s="384"/>
      <c r="H71" s="384"/>
      <c r="I71" s="384"/>
      <c r="J71" s="384"/>
      <c r="K71" s="384"/>
    </row>
    <row r="72" spans="1:11" ht="22.5" customHeight="1" x14ac:dyDescent="0.25"/>
    <row r="77" spans="1:11" s="98" customFormat="1" ht="12.75" x14ac:dyDescent="0.2">
      <c r="A77" s="124"/>
      <c r="B77" s="124"/>
      <c r="C77" s="124"/>
      <c r="D77" s="124"/>
      <c r="E77" s="258"/>
      <c r="F77" s="124"/>
      <c r="G77" s="259"/>
      <c r="H77" s="260"/>
      <c r="I77" s="261"/>
      <c r="J77" s="261"/>
      <c r="K77" s="261"/>
    </row>
    <row r="78" spans="1:11" s="98" customFormat="1" ht="12.75" x14ac:dyDescent="0.2">
      <c r="A78" s="124"/>
      <c r="B78" s="124"/>
      <c r="C78" s="124"/>
      <c r="D78" s="124"/>
      <c r="E78" s="366" t="s">
        <v>274</v>
      </c>
      <c r="F78" s="366"/>
      <c r="G78" s="366"/>
      <c r="H78" s="256"/>
      <c r="I78" s="389">
        <v>269589956</v>
      </c>
      <c r="J78" s="389"/>
      <c r="K78" s="390"/>
    </row>
    <row r="79" spans="1:11" s="98" customFormat="1" ht="12.75" x14ac:dyDescent="0.2">
      <c r="A79" s="124"/>
      <c r="B79" s="124"/>
      <c r="C79" s="124"/>
      <c r="D79" s="124"/>
      <c r="E79" s="258"/>
      <c r="F79" s="124"/>
      <c r="G79" s="259"/>
      <c r="H79" s="260"/>
      <c r="I79" s="261"/>
      <c r="J79" s="261"/>
      <c r="K79" s="261"/>
    </row>
    <row r="80" spans="1:11" s="98" customFormat="1" ht="12.75" x14ac:dyDescent="0.2">
      <c r="A80" s="124"/>
      <c r="B80" s="124"/>
      <c r="C80" s="124"/>
      <c r="D80" s="124"/>
      <c r="E80" s="366" t="s">
        <v>275</v>
      </c>
      <c r="F80" s="366"/>
      <c r="G80" s="366"/>
      <c r="H80" s="256"/>
      <c r="I80" s="389">
        <f>+I78+H58</f>
        <v>3317804645.0555</v>
      </c>
      <c r="J80" s="389"/>
      <c r="K80" s="390"/>
    </row>
    <row r="81" spans="1:11" s="98" customFormat="1" ht="15.6" customHeight="1" x14ac:dyDescent="0.2">
      <c r="A81" s="124"/>
      <c r="B81" s="124"/>
      <c r="C81" s="124"/>
      <c r="D81" s="124"/>
      <c r="E81" s="124"/>
      <c r="F81" s="124"/>
      <c r="G81" s="124"/>
      <c r="H81" s="276"/>
      <c r="I81" s="276"/>
      <c r="J81" s="276"/>
      <c r="K81" s="276"/>
    </row>
  </sheetData>
  <mergeCells count="99">
    <mergeCell ref="B71:F71"/>
    <mergeCell ref="G71:K71"/>
    <mergeCell ref="E78:G78"/>
    <mergeCell ref="I78:K78"/>
    <mergeCell ref="E80:G80"/>
    <mergeCell ref="I80:K80"/>
    <mergeCell ref="B68:F68"/>
    <mergeCell ref="G68:K68"/>
    <mergeCell ref="B69:F69"/>
    <mergeCell ref="G69:K69"/>
    <mergeCell ref="B70:F70"/>
    <mergeCell ref="G70:K70"/>
    <mergeCell ref="B67:F67"/>
    <mergeCell ref="G67:K67"/>
    <mergeCell ref="A55:G55"/>
    <mergeCell ref="H55:K55"/>
    <mergeCell ref="A56:G56"/>
    <mergeCell ref="H56:K56"/>
    <mergeCell ref="A58:G58"/>
    <mergeCell ref="H58:K58"/>
    <mergeCell ref="B63:K63"/>
    <mergeCell ref="A65:F65"/>
    <mergeCell ref="G65:K65"/>
    <mergeCell ref="B66:F66"/>
    <mergeCell ref="G66:K66"/>
    <mergeCell ref="A54:G54"/>
    <mergeCell ref="H54:K54"/>
    <mergeCell ref="B46:D46"/>
    <mergeCell ref="H46:K46"/>
    <mergeCell ref="B47:G47"/>
    <mergeCell ref="H47:K47"/>
    <mergeCell ref="B48:D48"/>
    <mergeCell ref="H48:K48"/>
    <mergeCell ref="B49:D49"/>
    <mergeCell ref="H49:K49"/>
    <mergeCell ref="B50:D50"/>
    <mergeCell ref="H50:K50"/>
    <mergeCell ref="A52:K52"/>
    <mergeCell ref="H44:K44"/>
    <mergeCell ref="H34:K34"/>
    <mergeCell ref="B35:G35"/>
    <mergeCell ref="H35:K35"/>
    <mergeCell ref="H36:K36"/>
    <mergeCell ref="H37:K37"/>
    <mergeCell ref="H38:K38"/>
    <mergeCell ref="H39:K39"/>
    <mergeCell ref="H40:K40"/>
    <mergeCell ref="H41:K41"/>
    <mergeCell ref="H42:K42"/>
    <mergeCell ref="H43:K43"/>
    <mergeCell ref="I27:K27"/>
    <mergeCell ref="I28:K28"/>
    <mergeCell ref="I29:K29"/>
    <mergeCell ref="H30:K30"/>
    <mergeCell ref="E31:G31"/>
    <mergeCell ref="I31:K31"/>
    <mergeCell ref="B15:E15"/>
    <mergeCell ref="I15:K15"/>
    <mergeCell ref="I26:K26"/>
    <mergeCell ref="B17:E17"/>
    <mergeCell ref="I17:K17"/>
    <mergeCell ref="B19:E19"/>
    <mergeCell ref="I19:K19"/>
    <mergeCell ref="B20:E20"/>
    <mergeCell ref="I20:K20"/>
    <mergeCell ref="B18:E18"/>
    <mergeCell ref="I18:K18"/>
    <mergeCell ref="A21:K21"/>
    <mergeCell ref="E23:G23"/>
    <mergeCell ref="I23:K23"/>
    <mergeCell ref="E25:G25"/>
    <mergeCell ref="I25:K25"/>
    <mergeCell ref="B11:E11"/>
    <mergeCell ref="I11:K11"/>
    <mergeCell ref="B13:E13"/>
    <mergeCell ref="I13:K13"/>
    <mergeCell ref="B14:E14"/>
    <mergeCell ref="I14:K14"/>
    <mergeCell ref="A8:B8"/>
    <mergeCell ref="C8:G8"/>
    <mergeCell ref="A9:B9"/>
    <mergeCell ref="C9:K9"/>
    <mergeCell ref="A10:K10"/>
    <mergeCell ref="B16:E16"/>
    <mergeCell ref="I16:K16"/>
    <mergeCell ref="A1:G1"/>
    <mergeCell ref="H1:K1"/>
    <mergeCell ref="A2:B5"/>
    <mergeCell ref="C2:G5"/>
    <mergeCell ref="H2:K2"/>
    <mergeCell ref="H3:K3"/>
    <mergeCell ref="H4:K4"/>
    <mergeCell ref="H5:K5"/>
    <mergeCell ref="B12:E12"/>
    <mergeCell ref="I12:K12"/>
    <mergeCell ref="A6:K6"/>
    <mergeCell ref="A7:B7"/>
    <mergeCell ref="C7:G7"/>
    <mergeCell ref="H7:H8"/>
  </mergeCells>
  <printOptions horizontalCentered="1"/>
  <pageMargins left="0.78740157480314965" right="0.39370078740157483" top="0.43307086614173229" bottom="0.39370078740157483" header="0.31496062992125984" footer="0.11811023622047245"/>
  <pageSetup scale="57" orientation="portrait" r:id="rId1"/>
  <headerFooter>
    <oddFooter>&amp;L&amp;"Arial Narrow,Normal"&amp;8&amp;A V03&amp;R&amp;"Arial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002060"/>
    <pageSetUpPr fitToPage="1"/>
  </sheetPr>
  <dimension ref="A1:J132"/>
  <sheetViews>
    <sheetView showGridLines="0" view="pageBreakPreview" topLeftCell="A109" zoomScaleNormal="130" zoomScaleSheetLayoutView="100" workbookViewId="0">
      <selection activeCell="N124" sqref="N124"/>
    </sheetView>
  </sheetViews>
  <sheetFormatPr baseColWidth="10" defaultColWidth="11.42578125" defaultRowHeight="11.25" outlineLevelRow="1" x14ac:dyDescent="0.25"/>
  <cols>
    <col min="1" max="1" width="8.85546875" style="100" customWidth="1"/>
    <col min="2" max="2" width="16.85546875" style="101" customWidth="1"/>
    <col min="3" max="3" width="21" style="101" customWidth="1"/>
    <col min="4" max="4" width="43.7109375" style="102" customWidth="1"/>
    <col min="5" max="5" width="8.140625" style="103" customWidth="1"/>
    <col min="6" max="6" width="10.5703125" style="103" customWidth="1"/>
    <col min="7" max="7" width="13.5703125" style="103" customWidth="1"/>
    <col min="8" max="10" width="5.5703125" style="103" customWidth="1"/>
    <col min="11" max="16384" width="11.42578125" style="101"/>
  </cols>
  <sheetData>
    <row r="1" spans="1:10" ht="12.75" x14ac:dyDescent="0.2">
      <c r="A1" s="417"/>
      <c r="B1" s="417"/>
      <c r="C1" s="417"/>
      <c r="D1" s="417"/>
      <c r="E1" s="417"/>
      <c r="F1" s="418"/>
      <c r="G1" s="409" t="s">
        <v>87</v>
      </c>
      <c r="H1" s="409"/>
      <c r="I1" s="409"/>
      <c r="J1" s="409"/>
    </row>
    <row r="2" spans="1:10" ht="12.75" x14ac:dyDescent="0.25">
      <c r="A2" s="419"/>
      <c r="B2" s="419"/>
      <c r="C2" s="420" t="s">
        <v>96</v>
      </c>
      <c r="D2" s="421"/>
      <c r="E2" s="421"/>
      <c r="F2" s="422"/>
      <c r="G2" s="429" t="s">
        <v>97</v>
      </c>
      <c r="H2" s="429"/>
      <c r="I2" s="429"/>
      <c r="J2" s="429"/>
    </row>
    <row r="3" spans="1:10" ht="12.75" x14ac:dyDescent="0.25">
      <c r="A3" s="419"/>
      <c r="B3" s="419"/>
      <c r="C3" s="423"/>
      <c r="D3" s="424"/>
      <c r="E3" s="424"/>
      <c r="F3" s="425"/>
      <c r="G3" s="429" t="s">
        <v>88</v>
      </c>
      <c r="H3" s="429"/>
      <c r="I3" s="429"/>
      <c r="J3" s="429"/>
    </row>
    <row r="4" spans="1:10" ht="12.75" x14ac:dyDescent="0.25">
      <c r="A4" s="419"/>
      <c r="B4" s="419"/>
      <c r="C4" s="423"/>
      <c r="D4" s="424"/>
      <c r="E4" s="424"/>
      <c r="F4" s="425"/>
      <c r="G4" s="429" t="s">
        <v>98</v>
      </c>
      <c r="H4" s="429"/>
      <c r="I4" s="429"/>
      <c r="J4" s="429"/>
    </row>
    <row r="5" spans="1:10" ht="12.75" x14ac:dyDescent="0.25">
      <c r="A5" s="419"/>
      <c r="B5" s="419"/>
      <c r="C5" s="426"/>
      <c r="D5" s="427"/>
      <c r="E5" s="427"/>
      <c r="F5" s="428"/>
      <c r="G5" s="429" t="s">
        <v>99</v>
      </c>
      <c r="H5" s="429"/>
      <c r="I5" s="429"/>
      <c r="J5" s="429"/>
    </row>
    <row r="6" spans="1:10" ht="12.75" x14ac:dyDescent="0.2">
      <c r="A6" s="433"/>
      <c r="B6" s="434"/>
      <c r="C6" s="434"/>
      <c r="D6" s="434"/>
      <c r="E6" s="434"/>
      <c r="F6" s="434"/>
      <c r="G6" s="434"/>
      <c r="H6" s="434"/>
      <c r="I6" s="434"/>
      <c r="J6" s="435"/>
    </row>
    <row r="7" spans="1:10" ht="12.75" x14ac:dyDescent="0.2">
      <c r="A7" s="436" t="s">
        <v>100</v>
      </c>
      <c r="B7" s="436"/>
      <c r="C7" s="419"/>
      <c r="D7" s="419"/>
      <c r="E7" s="419"/>
      <c r="F7" s="419"/>
      <c r="G7" s="409" t="s">
        <v>101</v>
      </c>
      <c r="H7" s="199" t="s">
        <v>89</v>
      </c>
      <c r="I7" s="199" t="s">
        <v>90</v>
      </c>
      <c r="J7" s="199" t="s">
        <v>91</v>
      </c>
    </row>
    <row r="8" spans="1:10" ht="50.25" customHeight="1" x14ac:dyDescent="0.25">
      <c r="A8" s="430" t="s">
        <v>96</v>
      </c>
      <c r="B8" s="430"/>
      <c r="C8" s="432" t="s">
        <v>75</v>
      </c>
      <c r="D8" s="432"/>
      <c r="E8" s="432"/>
      <c r="F8" s="432"/>
      <c r="G8" s="409"/>
      <c r="H8" s="123">
        <v>2020</v>
      </c>
      <c r="I8" s="123">
        <v>11</v>
      </c>
      <c r="J8" s="123">
        <v>30</v>
      </c>
    </row>
    <row r="9" spans="1:10" ht="12.75" x14ac:dyDescent="0.25">
      <c r="A9" s="430" t="s">
        <v>102</v>
      </c>
      <c r="B9" s="430"/>
      <c r="C9" s="431"/>
      <c r="D9" s="431"/>
      <c r="E9" s="431"/>
      <c r="F9" s="431"/>
      <c r="G9" s="431"/>
      <c r="H9" s="431"/>
      <c r="I9" s="431"/>
      <c r="J9" s="431"/>
    </row>
    <row r="10" spans="1:10" ht="12.75" x14ac:dyDescent="0.25">
      <c r="A10" s="438"/>
      <c r="B10" s="439"/>
      <c r="C10" s="439"/>
      <c r="D10" s="439"/>
      <c r="E10" s="439"/>
      <c r="F10" s="439"/>
      <c r="G10" s="439"/>
      <c r="H10" s="439"/>
      <c r="I10" s="439"/>
      <c r="J10" s="440"/>
    </row>
    <row r="11" spans="1:10" ht="12.75" x14ac:dyDescent="0.25">
      <c r="A11" s="192" t="s">
        <v>103</v>
      </c>
      <c r="B11" s="409" t="s">
        <v>104</v>
      </c>
      <c r="C11" s="409"/>
      <c r="D11" s="409"/>
      <c r="E11" s="192" t="s">
        <v>105</v>
      </c>
      <c r="F11" s="200" t="s">
        <v>73</v>
      </c>
      <c r="G11" s="201" t="s">
        <v>70</v>
      </c>
      <c r="H11" s="441" t="s">
        <v>106</v>
      </c>
      <c r="I11" s="441"/>
      <c r="J11" s="441"/>
    </row>
    <row r="12" spans="1:10" ht="19.5" customHeight="1" x14ac:dyDescent="0.25">
      <c r="A12" s="140" t="s">
        <v>117</v>
      </c>
      <c r="B12" s="407" t="s">
        <v>112</v>
      </c>
      <c r="C12" s="407"/>
      <c r="D12" s="407"/>
      <c r="E12" s="113"/>
      <c r="F12" s="114"/>
      <c r="G12" s="194"/>
      <c r="H12" s="437"/>
      <c r="I12" s="437"/>
      <c r="J12" s="437"/>
    </row>
    <row r="13" spans="1:10" ht="24" customHeight="1" x14ac:dyDescent="0.25">
      <c r="A13" s="238" t="s">
        <v>118</v>
      </c>
      <c r="B13" s="408" t="s">
        <v>7</v>
      </c>
      <c r="C13" s="408"/>
      <c r="D13" s="408"/>
      <c r="E13" s="239"/>
      <c r="F13" s="239"/>
      <c r="G13" s="239"/>
      <c r="H13" s="442">
        <f>SUBTOTAL(9,H14:H14)</f>
        <v>13107478</v>
      </c>
      <c r="I13" s="442"/>
      <c r="J13" s="442"/>
    </row>
    <row r="14" spans="1:10" ht="24" customHeight="1" x14ac:dyDescent="0.25">
      <c r="A14" s="240" t="s">
        <v>119</v>
      </c>
      <c r="B14" s="391" t="s">
        <v>356</v>
      </c>
      <c r="C14" s="391"/>
      <c r="D14" s="391"/>
      <c r="E14" s="241" t="s">
        <v>71</v>
      </c>
      <c r="F14" s="242">
        <v>3929.1</v>
      </c>
      <c r="G14" s="243">
        <v>3336</v>
      </c>
      <c r="H14" s="392">
        <f>ROUND(G14*F14,0)</f>
        <v>13107478</v>
      </c>
      <c r="I14" s="392"/>
      <c r="J14" s="392"/>
    </row>
    <row r="15" spans="1:10" ht="24" customHeight="1" x14ac:dyDescent="0.25">
      <c r="A15" s="244" t="s">
        <v>120</v>
      </c>
      <c r="B15" s="398" t="s">
        <v>14</v>
      </c>
      <c r="C15" s="398"/>
      <c r="D15" s="398"/>
      <c r="E15" s="245"/>
      <c r="F15" s="245"/>
      <c r="G15" s="245"/>
      <c r="H15" s="394">
        <f>SUBTOTAL(9,H16:H21)</f>
        <v>109824507</v>
      </c>
      <c r="I15" s="394"/>
      <c r="J15" s="394"/>
    </row>
    <row r="16" spans="1:10" ht="24" customHeight="1" x14ac:dyDescent="0.25">
      <c r="A16" s="240" t="s">
        <v>121</v>
      </c>
      <c r="B16" s="391" t="s">
        <v>357</v>
      </c>
      <c r="C16" s="391"/>
      <c r="D16" s="391"/>
      <c r="E16" s="241" t="s">
        <v>71</v>
      </c>
      <c r="F16" s="242">
        <v>2252.8000000000002</v>
      </c>
      <c r="G16" s="243">
        <v>8355</v>
      </c>
      <c r="H16" s="392">
        <f t="shared" ref="H16" si="0">ROUND(G16*F16,0)</f>
        <v>18822144</v>
      </c>
      <c r="I16" s="392"/>
      <c r="J16" s="392"/>
    </row>
    <row r="17" spans="1:10" ht="24" customHeight="1" x14ac:dyDescent="0.25">
      <c r="A17" s="240" t="s">
        <v>122</v>
      </c>
      <c r="B17" s="391" t="s">
        <v>358</v>
      </c>
      <c r="C17" s="391"/>
      <c r="D17" s="391"/>
      <c r="E17" s="241" t="s">
        <v>71</v>
      </c>
      <c r="F17" s="242">
        <v>4101</v>
      </c>
      <c r="G17" s="243">
        <v>5295</v>
      </c>
      <c r="H17" s="392">
        <f t="shared" ref="H17:H21" si="1">ROUND(G17*F17,0)</f>
        <v>21714795</v>
      </c>
      <c r="I17" s="392"/>
      <c r="J17" s="392"/>
    </row>
    <row r="18" spans="1:10" ht="24" customHeight="1" x14ac:dyDescent="0.25">
      <c r="A18" s="240" t="s">
        <v>123</v>
      </c>
      <c r="B18" s="391" t="s">
        <v>359</v>
      </c>
      <c r="C18" s="391"/>
      <c r="D18" s="391"/>
      <c r="E18" s="241" t="s">
        <v>71</v>
      </c>
      <c r="F18" s="242">
        <v>1239.2</v>
      </c>
      <c r="G18" s="243">
        <v>5275</v>
      </c>
      <c r="H18" s="392">
        <f t="shared" si="1"/>
        <v>6536780</v>
      </c>
      <c r="I18" s="392"/>
      <c r="J18" s="392"/>
    </row>
    <row r="19" spans="1:10" ht="24" customHeight="1" x14ac:dyDescent="0.25">
      <c r="A19" s="240" t="s">
        <v>124</v>
      </c>
      <c r="B19" s="391" t="s">
        <v>569</v>
      </c>
      <c r="C19" s="391"/>
      <c r="D19" s="391"/>
      <c r="E19" s="241" t="s">
        <v>85</v>
      </c>
      <c r="F19" s="242">
        <v>803.8</v>
      </c>
      <c r="G19" s="243">
        <v>41797</v>
      </c>
      <c r="H19" s="392">
        <f t="shared" si="1"/>
        <v>33596429</v>
      </c>
      <c r="I19" s="392"/>
      <c r="J19" s="392"/>
    </row>
    <row r="20" spans="1:10" ht="24" customHeight="1" x14ac:dyDescent="0.25">
      <c r="A20" s="240" t="s">
        <v>125</v>
      </c>
      <c r="B20" s="391" t="s">
        <v>360</v>
      </c>
      <c r="C20" s="391"/>
      <c r="D20" s="391"/>
      <c r="E20" s="241" t="s">
        <v>85</v>
      </c>
      <c r="F20" s="242">
        <v>1129.5999999999999</v>
      </c>
      <c r="G20" s="243">
        <v>16581</v>
      </c>
      <c r="H20" s="392">
        <f t="shared" si="1"/>
        <v>18729898</v>
      </c>
      <c r="I20" s="392"/>
      <c r="J20" s="392"/>
    </row>
    <row r="21" spans="1:10" ht="24" customHeight="1" x14ac:dyDescent="0.25">
      <c r="A21" s="240" t="s">
        <v>126</v>
      </c>
      <c r="B21" s="391" t="s">
        <v>361</v>
      </c>
      <c r="C21" s="391"/>
      <c r="D21" s="391"/>
      <c r="E21" s="241" t="s">
        <v>85</v>
      </c>
      <c r="F21" s="242">
        <v>410.8</v>
      </c>
      <c r="G21" s="243">
        <v>25376</v>
      </c>
      <c r="H21" s="392">
        <f t="shared" si="1"/>
        <v>10424461</v>
      </c>
      <c r="I21" s="392"/>
      <c r="J21" s="392"/>
    </row>
    <row r="22" spans="1:10" ht="24" customHeight="1" x14ac:dyDescent="0.25">
      <c r="A22" s="244" t="s">
        <v>127</v>
      </c>
      <c r="B22" s="398" t="s">
        <v>72</v>
      </c>
      <c r="C22" s="398"/>
      <c r="D22" s="398"/>
      <c r="E22" s="245"/>
      <c r="F22" s="245"/>
      <c r="G22" s="245"/>
      <c r="H22" s="394">
        <f>SUBTOTAL(9,H23:H24)</f>
        <v>153759957</v>
      </c>
      <c r="I22" s="394"/>
      <c r="J22" s="394"/>
    </row>
    <row r="23" spans="1:10" ht="24" customHeight="1" x14ac:dyDescent="0.25">
      <c r="A23" s="240" t="s">
        <v>128</v>
      </c>
      <c r="B23" s="391" t="s">
        <v>362</v>
      </c>
      <c r="C23" s="391"/>
      <c r="D23" s="391"/>
      <c r="E23" s="241" t="s">
        <v>84</v>
      </c>
      <c r="F23" s="304">
        <v>3567.3199999999997</v>
      </c>
      <c r="G23" s="243">
        <v>17576</v>
      </c>
      <c r="H23" s="392">
        <f>ROUND(G23*F23,0)</f>
        <v>62699216</v>
      </c>
      <c r="I23" s="392"/>
      <c r="J23" s="392"/>
    </row>
    <row r="24" spans="1:10" ht="24" customHeight="1" x14ac:dyDescent="0.25">
      <c r="A24" s="240" t="s">
        <v>129</v>
      </c>
      <c r="B24" s="391" t="s">
        <v>363</v>
      </c>
      <c r="C24" s="391"/>
      <c r="D24" s="391"/>
      <c r="E24" s="241" t="s">
        <v>84</v>
      </c>
      <c r="F24" s="242">
        <v>2313.3000000000002</v>
      </c>
      <c r="G24" s="243">
        <v>39364</v>
      </c>
      <c r="H24" s="392">
        <f>ROUND(G24*F24,0)</f>
        <v>91060741</v>
      </c>
      <c r="I24" s="392"/>
      <c r="J24" s="392"/>
    </row>
    <row r="25" spans="1:10" ht="24" customHeight="1" x14ac:dyDescent="0.25">
      <c r="A25" s="244" t="s">
        <v>130</v>
      </c>
      <c r="B25" s="398" t="s">
        <v>268</v>
      </c>
      <c r="C25" s="398"/>
      <c r="D25" s="398"/>
      <c r="E25" s="245"/>
      <c r="F25" s="245"/>
      <c r="G25" s="245"/>
      <c r="H25" s="394">
        <f>SUBTOTAL(9,H27:J39)</f>
        <v>428845916</v>
      </c>
      <c r="I25" s="394"/>
      <c r="J25" s="394"/>
    </row>
    <row r="26" spans="1:10" ht="24" customHeight="1" x14ac:dyDescent="0.25">
      <c r="A26" s="240"/>
      <c r="B26" s="393" t="s">
        <v>459</v>
      </c>
      <c r="C26" s="393"/>
      <c r="D26" s="393"/>
      <c r="E26" s="241"/>
      <c r="F26" s="242"/>
      <c r="G26" s="243"/>
      <c r="H26" s="392">
        <f t="shared" ref="H26" si="2">ROUND(G26*F26,0)</f>
        <v>0</v>
      </c>
      <c r="I26" s="392"/>
      <c r="J26" s="392"/>
    </row>
    <row r="27" spans="1:10" ht="24" customHeight="1" x14ac:dyDescent="0.25">
      <c r="A27" s="240" t="s">
        <v>131</v>
      </c>
      <c r="B27" s="391" t="s">
        <v>456</v>
      </c>
      <c r="C27" s="391"/>
      <c r="D27" s="391"/>
      <c r="E27" s="241" t="s">
        <v>71</v>
      </c>
      <c r="F27" s="242">
        <v>366</v>
      </c>
      <c r="G27" s="243">
        <v>320745</v>
      </c>
      <c r="H27" s="392">
        <f t="shared" ref="H27:H28" si="3">ROUND(G27*F27,0)</f>
        <v>117392670</v>
      </c>
      <c r="I27" s="392"/>
      <c r="J27" s="392"/>
    </row>
    <row r="28" spans="1:10" ht="24" customHeight="1" x14ac:dyDescent="0.25">
      <c r="A28" s="240"/>
      <c r="B28" s="393" t="s">
        <v>458</v>
      </c>
      <c r="C28" s="393"/>
      <c r="D28" s="393"/>
      <c r="E28" s="241"/>
      <c r="F28" s="242"/>
      <c r="G28" s="243"/>
      <c r="H28" s="392">
        <f t="shared" si="3"/>
        <v>0</v>
      </c>
      <c r="I28" s="392"/>
      <c r="J28" s="392"/>
    </row>
    <row r="29" spans="1:10" ht="24" customHeight="1" x14ac:dyDescent="0.25">
      <c r="A29" s="240" t="s">
        <v>132</v>
      </c>
      <c r="B29" s="391" t="s">
        <v>457</v>
      </c>
      <c r="C29" s="391"/>
      <c r="D29" s="391"/>
      <c r="E29" s="241" t="s">
        <v>71</v>
      </c>
      <c r="F29" s="242">
        <v>889.1</v>
      </c>
      <c r="G29" s="243">
        <v>150251</v>
      </c>
      <c r="H29" s="392">
        <f t="shared" ref="H29:H39" si="4">ROUND(G29*F29,0)</f>
        <v>133588164</v>
      </c>
      <c r="I29" s="392"/>
      <c r="J29" s="392"/>
    </row>
    <row r="30" spans="1:10" ht="24" customHeight="1" x14ac:dyDescent="0.25">
      <c r="A30" s="240"/>
      <c r="B30" s="393" t="s">
        <v>460</v>
      </c>
      <c r="C30" s="393"/>
      <c r="D30" s="393"/>
      <c r="E30" s="241"/>
      <c r="F30" s="242"/>
      <c r="G30" s="243"/>
      <c r="H30" s="392">
        <f t="shared" si="4"/>
        <v>0</v>
      </c>
      <c r="I30" s="392"/>
      <c r="J30" s="392"/>
    </row>
    <row r="31" spans="1:10" ht="24" customHeight="1" x14ac:dyDescent="0.25">
      <c r="A31" s="240" t="s">
        <v>133</v>
      </c>
      <c r="B31" s="391" t="s">
        <v>570</v>
      </c>
      <c r="C31" s="391"/>
      <c r="D31" s="391"/>
      <c r="E31" s="241" t="s">
        <v>71</v>
      </c>
      <c r="F31" s="242">
        <v>78</v>
      </c>
      <c r="G31" s="303">
        <f>534792</f>
        <v>534792</v>
      </c>
      <c r="H31" s="392">
        <f t="shared" ref="H31:H32" si="5">ROUND(G31*F31,0)</f>
        <v>41713776</v>
      </c>
      <c r="I31" s="392"/>
      <c r="J31" s="392"/>
    </row>
    <row r="32" spans="1:10" ht="24" customHeight="1" x14ac:dyDescent="0.25">
      <c r="A32" s="240"/>
      <c r="B32" s="393" t="s">
        <v>462</v>
      </c>
      <c r="C32" s="393"/>
      <c r="D32" s="393"/>
      <c r="E32" s="241"/>
      <c r="F32" s="242"/>
      <c r="G32" s="243"/>
      <c r="H32" s="392">
        <f t="shared" si="5"/>
        <v>0</v>
      </c>
      <c r="I32" s="392"/>
      <c r="J32" s="392"/>
    </row>
    <row r="33" spans="1:10" ht="24" customHeight="1" x14ac:dyDescent="0.25">
      <c r="A33" s="240" t="s">
        <v>134</v>
      </c>
      <c r="B33" s="391" t="s">
        <v>461</v>
      </c>
      <c r="C33" s="391"/>
      <c r="D33" s="391"/>
      <c r="E33" s="241" t="s">
        <v>71</v>
      </c>
      <c r="F33" s="242">
        <v>415</v>
      </c>
      <c r="G33" s="243">
        <v>91691</v>
      </c>
      <c r="H33" s="392">
        <f t="shared" si="4"/>
        <v>38051765</v>
      </c>
      <c r="I33" s="392"/>
      <c r="J33" s="392"/>
    </row>
    <row r="34" spans="1:10" ht="24" customHeight="1" x14ac:dyDescent="0.25">
      <c r="A34" s="240"/>
      <c r="B34" s="393" t="s">
        <v>463</v>
      </c>
      <c r="C34" s="393"/>
      <c r="D34" s="393"/>
      <c r="E34" s="241"/>
      <c r="F34" s="242"/>
      <c r="G34" s="243"/>
      <c r="H34" s="392">
        <f t="shared" si="4"/>
        <v>0</v>
      </c>
      <c r="I34" s="392"/>
      <c r="J34" s="392"/>
    </row>
    <row r="35" spans="1:10" ht="24" customHeight="1" x14ac:dyDescent="0.25">
      <c r="A35" s="240" t="s">
        <v>135</v>
      </c>
      <c r="B35" s="391" t="s">
        <v>419</v>
      </c>
      <c r="C35" s="391"/>
      <c r="D35" s="391"/>
      <c r="E35" s="241" t="s">
        <v>71</v>
      </c>
      <c r="F35" s="242">
        <v>621</v>
      </c>
      <c r="G35" s="243">
        <v>45345</v>
      </c>
      <c r="H35" s="392">
        <f t="shared" ref="H35:H36" si="6">ROUND(G35*F35,0)</f>
        <v>28159245</v>
      </c>
      <c r="I35" s="392"/>
      <c r="J35" s="392"/>
    </row>
    <row r="36" spans="1:10" ht="24" customHeight="1" x14ac:dyDescent="0.25">
      <c r="A36" s="240"/>
      <c r="B36" s="393" t="s">
        <v>465</v>
      </c>
      <c r="C36" s="393"/>
      <c r="D36" s="393"/>
      <c r="E36" s="241"/>
      <c r="F36" s="242"/>
      <c r="G36" s="243"/>
      <c r="H36" s="392">
        <f t="shared" si="6"/>
        <v>0</v>
      </c>
      <c r="I36" s="392"/>
      <c r="J36" s="392"/>
    </row>
    <row r="37" spans="1:10" ht="24" customHeight="1" x14ac:dyDescent="0.25">
      <c r="A37" s="240" t="s">
        <v>347</v>
      </c>
      <c r="B37" s="391" t="s">
        <v>464</v>
      </c>
      <c r="C37" s="391"/>
      <c r="D37" s="391"/>
      <c r="E37" s="241" t="s">
        <v>71</v>
      </c>
      <c r="F37" s="242">
        <v>1506</v>
      </c>
      <c r="G37" s="243">
        <f>+G35</f>
        <v>45345</v>
      </c>
      <c r="H37" s="392">
        <f t="shared" si="4"/>
        <v>68289570</v>
      </c>
      <c r="I37" s="392"/>
      <c r="J37" s="392"/>
    </row>
    <row r="38" spans="1:10" ht="24" customHeight="1" x14ac:dyDescent="0.25">
      <c r="A38" s="240"/>
      <c r="B38" s="393" t="s">
        <v>466</v>
      </c>
      <c r="C38" s="393"/>
      <c r="D38" s="393"/>
      <c r="E38" s="241"/>
      <c r="F38" s="242"/>
      <c r="G38" s="243"/>
      <c r="H38" s="392">
        <f t="shared" si="4"/>
        <v>0</v>
      </c>
      <c r="I38" s="392"/>
      <c r="J38" s="392"/>
    </row>
    <row r="39" spans="1:10" ht="24" customHeight="1" x14ac:dyDescent="0.25">
      <c r="A39" s="240" t="s">
        <v>348</v>
      </c>
      <c r="B39" s="391" t="s">
        <v>467</v>
      </c>
      <c r="C39" s="391"/>
      <c r="D39" s="391"/>
      <c r="E39" s="241" t="s">
        <v>71</v>
      </c>
      <c r="F39" s="242">
        <v>54</v>
      </c>
      <c r="G39" s="243">
        <v>30569</v>
      </c>
      <c r="H39" s="392">
        <f t="shared" si="4"/>
        <v>1650726</v>
      </c>
      <c r="I39" s="392"/>
      <c r="J39" s="392"/>
    </row>
    <row r="40" spans="1:10" ht="24" customHeight="1" x14ac:dyDescent="0.25">
      <c r="A40" s="244" t="s">
        <v>136</v>
      </c>
      <c r="B40" s="398" t="s">
        <v>269</v>
      </c>
      <c r="C40" s="398"/>
      <c r="D40" s="398"/>
      <c r="E40" s="245"/>
      <c r="F40" s="245"/>
      <c r="G40" s="245"/>
      <c r="H40" s="394">
        <f>SUBTOTAL(9,H41:H94)</f>
        <v>151103203</v>
      </c>
      <c r="I40" s="394"/>
      <c r="J40" s="394"/>
    </row>
    <row r="41" spans="1:10" ht="24" customHeight="1" x14ac:dyDescent="0.25">
      <c r="A41" s="240" t="s">
        <v>137</v>
      </c>
      <c r="B41" s="391" t="s">
        <v>544</v>
      </c>
      <c r="C41" s="391"/>
      <c r="D41" s="391"/>
      <c r="E41" s="241" t="s">
        <v>86</v>
      </c>
      <c r="F41" s="242">
        <v>1</v>
      </c>
      <c r="G41" s="243">
        <v>1687869</v>
      </c>
      <c r="H41" s="392">
        <f t="shared" ref="H41:H55" si="7">ROUND(G41*F41,0)</f>
        <v>1687869</v>
      </c>
      <c r="I41" s="392"/>
      <c r="J41" s="392"/>
    </row>
    <row r="42" spans="1:10" ht="24" customHeight="1" x14ac:dyDescent="0.25">
      <c r="A42" s="240" t="s">
        <v>138</v>
      </c>
      <c r="B42" s="391" t="s">
        <v>543</v>
      </c>
      <c r="C42" s="391"/>
      <c r="D42" s="391"/>
      <c r="E42" s="241" t="s">
        <v>86</v>
      </c>
      <c r="F42" s="242">
        <v>2</v>
      </c>
      <c r="G42" s="243">
        <v>156383</v>
      </c>
      <c r="H42" s="392">
        <f t="shared" si="7"/>
        <v>312766</v>
      </c>
      <c r="I42" s="392"/>
      <c r="J42" s="392"/>
    </row>
    <row r="43" spans="1:10" ht="24" customHeight="1" x14ac:dyDescent="0.25">
      <c r="A43" s="240" t="s">
        <v>139</v>
      </c>
      <c r="B43" s="391" t="s">
        <v>523</v>
      </c>
      <c r="C43" s="391"/>
      <c r="D43" s="391"/>
      <c r="E43" s="241" t="s">
        <v>86</v>
      </c>
      <c r="F43" s="242">
        <v>1</v>
      </c>
      <c r="G43" s="243">
        <v>190512</v>
      </c>
      <c r="H43" s="392">
        <f t="shared" ref="H43" si="8">ROUND(G43*F43,0)</f>
        <v>190512</v>
      </c>
      <c r="I43" s="392"/>
      <c r="J43" s="392"/>
    </row>
    <row r="44" spans="1:10" ht="24" customHeight="1" x14ac:dyDescent="0.25">
      <c r="A44" s="240" t="s">
        <v>140</v>
      </c>
      <c r="B44" s="391" t="s">
        <v>524</v>
      </c>
      <c r="C44" s="391"/>
      <c r="D44" s="391"/>
      <c r="E44" s="241" t="s">
        <v>86</v>
      </c>
      <c r="F44" s="242">
        <v>1</v>
      </c>
      <c r="G44" s="243">
        <v>223856</v>
      </c>
      <c r="H44" s="392">
        <f t="shared" ref="H44" si="9">ROUND(G44*F44,0)</f>
        <v>223856</v>
      </c>
      <c r="I44" s="392"/>
      <c r="J44" s="392"/>
    </row>
    <row r="45" spans="1:10" ht="24" customHeight="1" x14ac:dyDescent="0.25">
      <c r="A45" s="240" t="s">
        <v>141</v>
      </c>
      <c r="B45" s="391" t="s">
        <v>545</v>
      </c>
      <c r="C45" s="391"/>
      <c r="D45" s="391"/>
      <c r="E45" s="241" t="s">
        <v>86</v>
      </c>
      <c r="F45" s="242">
        <v>14</v>
      </c>
      <c r="G45" s="243">
        <v>442300</v>
      </c>
      <c r="H45" s="392">
        <f>ROUND(G45*F45,0)</f>
        <v>6192200</v>
      </c>
      <c r="I45" s="392"/>
      <c r="J45" s="392"/>
    </row>
    <row r="46" spans="1:10" ht="24" customHeight="1" x14ac:dyDescent="0.25">
      <c r="A46" s="240" t="s">
        <v>142</v>
      </c>
      <c r="B46" s="391" t="s">
        <v>546</v>
      </c>
      <c r="C46" s="391"/>
      <c r="D46" s="391"/>
      <c r="E46" s="241" t="s">
        <v>86</v>
      </c>
      <c r="F46" s="242">
        <v>2</v>
      </c>
      <c r="G46" s="243">
        <v>1157639</v>
      </c>
      <c r="H46" s="392">
        <f>ROUND(G46*F46,0)</f>
        <v>2315278</v>
      </c>
      <c r="I46" s="392"/>
      <c r="J46" s="392"/>
    </row>
    <row r="47" spans="1:10" ht="24" customHeight="1" x14ac:dyDescent="0.25">
      <c r="A47" s="240" t="s">
        <v>143</v>
      </c>
      <c r="B47" s="391" t="s">
        <v>547</v>
      </c>
      <c r="C47" s="391"/>
      <c r="D47" s="391"/>
      <c r="E47" s="241" t="s">
        <v>86</v>
      </c>
      <c r="F47" s="242">
        <v>12</v>
      </c>
      <c r="G47" s="243">
        <v>491988</v>
      </c>
      <c r="H47" s="392">
        <f t="shared" ref="H47" si="10">ROUND(G47*F47,0)</f>
        <v>5903856</v>
      </c>
      <c r="I47" s="392"/>
      <c r="J47" s="392"/>
    </row>
    <row r="48" spans="1:10" ht="24" customHeight="1" x14ac:dyDescent="0.25">
      <c r="A48" s="240" t="s">
        <v>144</v>
      </c>
      <c r="B48" s="391" t="s">
        <v>548</v>
      </c>
      <c r="C48" s="391"/>
      <c r="D48" s="391"/>
      <c r="E48" s="241" t="s">
        <v>86</v>
      </c>
      <c r="F48" s="242">
        <v>3</v>
      </c>
      <c r="G48" s="243">
        <v>1138211</v>
      </c>
      <c r="H48" s="392">
        <f>ROUND(G48*F48,0)</f>
        <v>3414633</v>
      </c>
      <c r="I48" s="392"/>
      <c r="J48" s="392"/>
    </row>
    <row r="49" spans="1:10" ht="24" customHeight="1" x14ac:dyDescent="0.25">
      <c r="A49" s="240" t="s">
        <v>244</v>
      </c>
      <c r="B49" s="391" t="s">
        <v>525</v>
      </c>
      <c r="C49" s="391"/>
      <c r="D49" s="391"/>
      <c r="E49" s="241" t="s">
        <v>86</v>
      </c>
      <c r="F49" s="242">
        <v>7</v>
      </c>
      <c r="G49" s="243">
        <v>733422</v>
      </c>
      <c r="H49" s="392">
        <f>ROUND(G49*F49,0)</f>
        <v>5133954</v>
      </c>
      <c r="I49" s="392"/>
      <c r="J49" s="392"/>
    </row>
    <row r="50" spans="1:10" ht="24" customHeight="1" x14ac:dyDescent="0.25">
      <c r="A50" s="240" t="s">
        <v>145</v>
      </c>
      <c r="B50" s="391" t="s">
        <v>549</v>
      </c>
      <c r="C50" s="391"/>
      <c r="D50" s="391"/>
      <c r="E50" s="241" t="s">
        <v>86</v>
      </c>
      <c r="F50" s="242">
        <v>1</v>
      </c>
      <c r="G50" s="243">
        <v>1055172</v>
      </c>
      <c r="H50" s="392">
        <f>ROUND(G50*F50,0)</f>
        <v>1055172</v>
      </c>
      <c r="I50" s="392"/>
      <c r="J50" s="392"/>
    </row>
    <row r="51" spans="1:10" ht="24" customHeight="1" x14ac:dyDescent="0.25">
      <c r="A51" s="240" t="s">
        <v>146</v>
      </c>
      <c r="B51" s="391" t="s">
        <v>526</v>
      </c>
      <c r="C51" s="391"/>
      <c r="D51" s="391"/>
      <c r="E51" s="241" t="s">
        <v>86</v>
      </c>
      <c r="F51" s="242">
        <v>8</v>
      </c>
      <c r="G51" s="243">
        <v>2423775</v>
      </c>
      <c r="H51" s="392">
        <f t="shared" si="7"/>
        <v>19390200</v>
      </c>
      <c r="I51" s="392"/>
      <c r="J51" s="392"/>
    </row>
    <row r="52" spans="1:10" ht="24" customHeight="1" x14ac:dyDescent="0.25">
      <c r="A52" s="240" t="s">
        <v>147</v>
      </c>
      <c r="B52" s="391" t="s">
        <v>527</v>
      </c>
      <c r="C52" s="391"/>
      <c r="D52" s="391"/>
      <c r="E52" s="241" t="s">
        <v>86</v>
      </c>
      <c r="F52" s="242">
        <v>1</v>
      </c>
      <c r="G52" s="243">
        <v>251834</v>
      </c>
      <c r="H52" s="392">
        <f t="shared" si="7"/>
        <v>251834</v>
      </c>
      <c r="I52" s="392"/>
      <c r="J52" s="392"/>
    </row>
    <row r="53" spans="1:10" ht="24" customHeight="1" x14ac:dyDescent="0.25">
      <c r="A53" s="240" t="s">
        <v>148</v>
      </c>
      <c r="B53" s="391" t="s">
        <v>528</v>
      </c>
      <c r="C53" s="391"/>
      <c r="D53" s="391"/>
      <c r="E53" s="241" t="s">
        <v>86</v>
      </c>
      <c r="F53" s="242">
        <v>1</v>
      </c>
      <c r="G53" s="243">
        <v>382857</v>
      </c>
      <c r="H53" s="392">
        <f t="shared" ref="H53" si="11">ROUND(G53*F53,0)</f>
        <v>382857</v>
      </c>
      <c r="I53" s="392"/>
      <c r="J53" s="392"/>
    </row>
    <row r="54" spans="1:10" ht="24" customHeight="1" x14ac:dyDescent="0.25">
      <c r="A54" s="240" t="s">
        <v>149</v>
      </c>
      <c r="B54" s="391" t="s">
        <v>529</v>
      </c>
      <c r="C54" s="391"/>
      <c r="D54" s="391"/>
      <c r="E54" s="241" t="s">
        <v>86</v>
      </c>
      <c r="F54" s="242">
        <v>1</v>
      </c>
      <c r="G54" s="243">
        <v>420531</v>
      </c>
      <c r="H54" s="392">
        <f t="shared" si="7"/>
        <v>420531</v>
      </c>
      <c r="I54" s="392"/>
      <c r="J54" s="392"/>
    </row>
    <row r="55" spans="1:10" ht="24" customHeight="1" x14ac:dyDescent="0.25">
      <c r="A55" s="240" t="s">
        <v>150</v>
      </c>
      <c r="B55" s="391" t="s">
        <v>530</v>
      </c>
      <c r="C55" s="391"/>
      <c r="D55" s="391"/>
      <c r="E55" s="241" t="s">
        <v>86</v>
      </c>
      <c r="F55" s="242">
        <v>9</v>
      </c>
      <c r="G55" s="243">
        <v>126584</v>
      </c>
      <c r="H55" s="392">
        <f t="shared" si="7"/>
        <v>1139256</v>
      </c>
      <c r="I55" s="392"/>
      <c r="J55" s="392"/>
    </row>
    <row r="56" spans="1:10" ht="24" customHeight="1" x14ac:dyDescent="0.25">
      <c r="A56" s="240" t="s">
        <v>151</v>
      </c>
      <c r="B56" s="391" t="s">
        <v>531</v>
      </c>
      <c r="C56" s="391"/>
      <c r="D56" s="391"/>
      <c r="E56" s="241" t="s">
        <v>86</v>
      </c>
      <c r="F56" s="242">
        <v>1</v>
      </c>
      <c r="G56" s="243">
        <v>328932</v>
      </c>
      <c r="H56" s="392">
        <f t="shared" ref="H56:H57" si="12">ROUND(G56*F56,0)</f>
        <v>328932</v>
      </c>
      <c r="I56" s="392"/>
      <c r="J56" s="392"/>
    </row>
    <row r="57" spans="1:10" ht="24" customHeight="1" x14ac:dyDescent="0.25">
      <c r="A57" s="240" t="s">
        <v>152</v>
      </c>
      <c r="B57" s="391" t="s">
        <v>532</v>
      </c>
      <c r="C57" s="391"/>
      <c r="D57" s="391"/>
      <c r="E57" s="241" t="s">
        <v>86</v>
      </c>
      <c r="F57" s="242">
        <v>1</v>
      </c>
      <c r="G57" s="305">
        <f>787050-238</f>
        <v>786812</v>
      </c>
      <c r="H57" s="392">
        <f t="shared" si="12"/>
        <v>786812</v>
      </c>
      <c r="I57" s="392"/>
      <c r="J57" s="392"/>
    </row>
    <row r="58" spans="1:10" ht="24" customHeight="1" x14ac:dyDescent="0.25">
      <c r="A58" s="240" t="s">
        <v>153</v>
      </c>
      <c r="B58" s="391" t="s">
        <v>551</v>
      </c>
      <c r="C58" s="391"/>
      <c r="D58" s="391"/>
      <c r="E58" s="241" t="s">
        <v>86</v>
      </c>
      <c r="F58" s="242">
        <v>1</v>
      </c>
      <c r="G58" s="243">
        <v>2628233</v>
      </c>
      <c r="H58" s="392">
        <f t="shared" ref="H58:H62" si="13">ROUND(G58*F58,0)</f>
        <v>2628233</v>
      </c>
      <c r="I58" s="392"/>
      <c r="J58" s="392"/>
    </row>
    <row r="59" spans="1:10" ht="24" customHeight="1" x14ac:dyDescent="0.25">
      <c r="A59" s="240"/>
      <c r="B59" s="393" t="s">
        <v>468</v>
      </c>
      <c r="C59" s="393"/>
      <c r="D59" s="393"/>
      <c r="E59" s="241"/>
      <c r="F59" s="242"/>
      <c r="G59" s="243"/>
      <c r="H59" s="392"/>
      <c r="I59" s="392"/>
      <c r="J59" s="392"/>
    </row>
    <row r="60" spans="1:10" ht="24" customHeight="1" x14ac:dyDescent="0.25">
      <c r="A60" s="240" t="s">
        <v>154</v>
      </c>
      <c r="B60" s="391" t="s">
        <v>533</v>
      </c>
      <c r="C60" s="391"/>
      <c r="D60" s="391"/>
      <c r="E60" s="241" t="s">
        <v>86</v>
      </c>
      <c r="F60" s="242">
        <v>1</v>
      </c>
      <c r="G60" s="243">
        <v>2003201</v>
      </c>
      <c r="H60" s="392">
        <f t="shared" ref="H60" si="14">ROUND(G60*F60,0)</f>
        <v>2003201</v>
      </c>
      <c r="I60" s="392"/>
      <c r="J60" s="392"/>
    </row>
    <row r="61" spans="1:10" ht="24" customHeight="1" x14ac:dyDescent="0.25">
      <c r="A61" s="240"/>
      <c r="B61" s="393" t="s">
        <v>469</v>
      </c>
      <c r="C61" s="393"/>
      <c r="D61" s="393"/>
      <c r="E61" s="241"/>
      <c r="F61" s="242"/>
      <c r="G61" s="243"/>
      <c r="H61" s="392"/>
      <c r="I61" s="392"/>
      <c r="J61" s="392"/>
    </row>
    <row r="62" spans="1:10" ht="24" customHeight="1" x14ac:dyDescent="0.25">
      <c r="A62" s="240" t="s">
        <v>155</v>
      </c>
      <c r="B62" s="391" t="s">
        <v>534</v>
      </c>
      <c r="C62" s="391"/>
      <c r="D62" s="391"/>
      <c r="E62" s="241" t="s">
        <v>86</v>
      </c>
      <c r="F62" s="242">
        <v>1</v>
      </c>
      <c r="G62" s="243">
        <v>1991384</v>
      </c>
      <c r="H62" s="392">
        <f t="shared" si="13"/>
        <v>1991384</v>
      </c>
      <c r="I62" s="392"/>
      <c r="J62" s="392"/>
    </row>
    <row r="63" spans="1:10" ht="24" customHeight="1" x14ac:dyDescent="0.25">
      <c r="A63" s="240" t="s">
        <v>156</v>
      </c>
      <c r="B63" s="391" t="s">
        <v>522</v>
      </c>
      <c r="C63" s="391"/>
      <c r="D63" s="391"/>
      <c r="E63" s="241" t="s">
        <v>86</v>
      </c>
      <c r="F63" s="242">
        <v>6</v>
      </c>
      <c r="G63" s="243">
        <v>442195</v>
      </c>
      <c r="H63" s="392">
        <f t="shared" ref="H63" si="15">ROUND(G63*F63,0)</f>
        <v>2653170</v>
      </c>
      <c r="I63" s="392"/>
      <c r="J63" s="392"/>
    </row>
    <row r="64" spans="1:10" ht="24" customHeight="1" x14ac:dyDescent="0.25">
      <c r="A64" s="240" t="s">
        <v>245</v>
      </c>
      <c r="B64" s="391" t="s">
        <v>535</v>
      </c>
      <c r="C64" s="391"/>
      <c r="D64" s="391"/>
      <c r="E64" s="241" t="s">
        <v>86</v>
      </c>
      <c r="F64" s="242">
        <v>7</v>
      </c>
      <c r="G64" s="243">
        <v>284141</v>
      </c>
      <c r="H64" s="392">
        <f>ROUND(G64*F64,0)</f>
        <v>1988987</v>
      </c>
      <c r="I64" s="392"/>
      <c r="J64" s="392"/>
    </row>
    <row r="65" spans="1:10" ht="24" customHeight="1" x14ac:dyDescent="0.25">
      <c r="A65" s="240" t="s">
        <v>157</v>
      </c>
      <c r="B65" s="391" t="s">
        <v>536</v>
      </c>
      <c r="C65" s="391"/>
      <c r="D65" s="391"/>
      <c r="E65" s="241" t="s">
        <v>86</v>
      </c>
      <c r="F65" s="242">
        <v>6</v>
      </c>
      <c r="G65" s="243">
        <v>294321</v>
      </c>
      <c r="H65" s="392">
        <f t="shared" ref="H65" si="16">ROUND(G65*F65,0)</f>
        <v>1765926</v>
      </c>
      <c r="I65" s="392"/>
      <c r="J65" s="392"/>
    </row>
    <row r="66" spans="1:10" ht="24" customHeight="1" x14ac:dyDescent="0.25">
      <c r="A66" s="240" t="s">
        <v>158</v>
      </c>
      <c r="B66" s="391" t="s">
        <v>537</v>
      </c>
      <c r="C66" s="391"/>
      <c r="D66" s="391"/>
      <c r="E66" s="241" t="s">
        <v>86</v>
      </c>
      <c r="F66" s="242">
        <v>1</v>
      </c>
      <c r="G66" s="243">
        <v>777288</v>
      </c>
      <c r="H66" s="392">
        <f t="shared" ref="H66" si="17">ROUND(G66*F66,0)</f>
        <v>777288</v>
      </c>
      <c r="I66" s="392"/>
      <c r="J66" s="392"/>
    </row>
    <row r="67" spans="1:10" ht="24" customHeight="1" x14ac:dyDescent="0.25">
      <c r="A67" s="240" t="s">
        <v>159</v>
      </c>
      <c r="B67" s="391" t="s">
        <v>538</v>
      </c>
      <c r="C67" s="391"/>
      <c r="D67" s="391"/>
      <c r="E67" s="241" t="s">
        <v>86</v>
      </c>
      <c r="F67" s="242">
        <v>2</v>
      </c>
      <c r="G67" s="243">
        <v>387194</v>
      </c>
      <c r="H67" s="392">
        <f t="shared" ref="H67" si="18">ROUND(G67*F67,0)</f>
        <v>774388</v>
      </c>
      <c r="I67" s="392"/>
      <c r="J67" s="392"/>
    </row>
    <row r="68" spans="1:10" ht="24" customHeight="1" x14ac:dyDescent="0.25">
      <c r="A68" s="240" t="s">
        <v>160</v>
      </c>
      <c r="B68" s="391" t="s">
        <v>539</v>
      </c>
      <c r="C68" s="391"/>
      <c r="D68" s="391"/>
      <c r="E68" s="241" t="s">
        <v>86</v>
      </c>
      <c r="F68" s="242">
        <v>2</v>
      </c>
      <c r="G68" s="243">
        <v>445629</v>
      </c>
      <c r="H68" s="392">
        <f t="shared" ref="H68:H69" si="19">ROUND(G68*F68,0)</f>
        <v>891258</v>
      </c>
      <c r="I68" s="392"/>
      <c r="J68" s="392"/>
    </row>
    <row r="69" spans="1:10" ht="24" customHeight="1" x14ac:dyDescent="0.25">
      <c r="A69" s="240" t="s">
        <v>161</v>
      </c>
      <c r="B69" s="391" t="s">
        <v>540</v>
      </c>
      <c r="C69" s="391"/>
      <c r="D69" s="391"/>
      <c r="E69" s="241" t="s">
        <v>86</v>
      </c>
      <c r="F69" s="242">
        <v>1</v>
      </c>
      <c r="G69" s="243">
        <v>720463</v>
      </c>
      <c r="H69" s="392">
        <f t="shared" si="19"/>
        <v>720463</v>
      </c>
      <c r="I69" s="392"/>
      <c r="J69" s="392"/>
    </row>
    <row r="70" spans="1:10" ht="24" customHeight="1" x14ac:dyDescent="0.25">
      <c r="A70" s="240" t="s">
        <v>162</v>
      </c>
      <c r="B70" s="391" t="s">
        <v>541</v>
      </c>
      <c r="C70" s="391"/>
      <c r="D70" s="391"/>
      <c r="E70" s="241" t="s">
        <v>86</v>
      </c>
      <c r="F70" s="242">
        <v>1</v>
      </c>
      <c r="G70" s="243">
        <v>993078</v>
      </c>
      <c r="H70" s="392">
        <f t="shared" ref="H70:H71" si="20">ROUND(G70*F70,0)</f>
        <v>993078</v>
      </c>
      <c r="I70" s="392"/>
      <c r="J70" s="392"/>
    </row>
    <row r="71" spans="1:10" ht="24" customHeight="1" x14ac:dyDescent="0.25">
      <c r="A71" s="240" t="s">
        <v>163</v>
      </c>
      <c r="B71" s="391" t="s">
        <v>550</v>
      </c>
      <c r="C71" s="391"/>
      <c r="D71" s="391"/>
      <c r="E71" s="241" t="s">
        <v>86</v>
      </c>
      <c r="F71" s="242">
        <v>4</v>
      </c>
      <c r="G71" s="243">
        <v>1111144</v>
      </c>
      <c r="H71" s="392">
        <f t="shared" si="20"/>
        <v>4444576</v>
      </c>
      <c r="I71" s="392"/>
      <c r="J71" s="392"/>
    </row>
    <row r="72" spans="1:10" ht="24" customHeight="1" x14ac:dyDescent="0.25">
      <c r="A72" s="240" t="s">
        <v>164</v>
      </c>
      <c r="B72" s="391" t="s">
        <v>555</v>
      </c>
      <c r="C72" s="391"/>
      <c r="D72" s="391"/>
      <c r="E72" s="241" t="s">
        <v>86</v>
      </c>
      <c r="F72" s="242">
        <v>2</v>
      </c>
      <c r="G72" s="243">
        <v>48676</v>
      </c>
      <c r="H72" s="392">
        <f t="shared" ref="H72" si="21">ROUND(G72*F72,0)</f>
        <v>97352</v>
      </c>
      <c r="I72" s="392"/>
      <c r="J72" s="392"/>
    </row>
    <row r="73" spans="1:10" ht="24" customHeight="1" x14ac:dyDescent="0.25">
      <c r="A73" s="240" t="s">
        <v>165</v>
      </c>
      <c r="B73" s="391" t="s">
        <v>554</v>
      </c>
      <c r="C73" s="391"/>
      <c r="D73" s="391"/>
      <c r="E73" s="241" t="s">
        <v>86</v>
      </c>
      <c r="F73" s="242">
        <v>28</v>
      </c>
      <c r="G73" s="243">
        <v>78029</v>
      </c>
      <c r="H73" s="392">
        <f t="shared" ref="H73:H75" si="22">ROUND(G73*F73,0)</f>
        <v>2184812</v>
      </c>
      <c r="I73" s="392"/>
      <c r="J73" s="392"/>
    </row>
    <row r="74" spans="1:10" ht="24" customHeight="1" x14ac:dyDescent="0.25">
      <c r="A74" s="240" t="s">
        <v>166</v>
      </c>
      <c r="B74" s="391" t="s">
        <v>553</v>
      </c>
      <c r="C74" s="391"/>
      <c r="D74" s="391"/>
      <c r="E74" s="241" t="s">
        <v>86</v>
      </c>
      <c r="F74" s="242">
        <v>8</v>
      </c>
      <c r="G74" s="243">
        <v>171367</v>
      </c>
      <c r="H74" s="392">
        <f t="shared" si="22"/>
        <v>1370936</v>
      </c>
      <c r="I74" s="392"/>
      <c r="J74" s="392"/>
    </row>
    <row r="75" spans="1:10" ht="24" customHeight="1" x14ac:dyDescent="0.25">
      <c r="A75" s="240" t="s">
        <v>167</v>
      </c>
      <c r="B75" s="391" t="s">
        <v>552</v>
      </c>
      <c r="C75" s="391"/>
      <c r="D75" s="391"/>
      <c r="E75" s="241" t="s">
        <v>86</v>
      </c>
      <c r="F75" s="242">
        <v>35</v>
      </c>
      <c r="G75" s="243">
        <v>309054</v>
      </c>
      <c r="H75" s="392">
        <f t="shared" si="22"/>
        <v>10816890</v>
      </c>
      <c r="I75" s="392"/>
      <c r="J75" s="392"/>
    </row>
    <row r="76" spans="1:10" ht="24" customHeight="1" x14ac:dyDescent="0.25">
      <c r="A76" s="240" t="s">
        <v>168</v>
      </c>
      <c r="B76" s="391" t="s">
        <v>542</v>
      </c>
      <c r="C76" s="391"/>
      <c r="D76" s="391"/>
      <c r="E76" s="241" t="s">
        <v>86</v>
      </c>
      <c r="F76" s="242">
        <v>2</v>
      </c>
      <c r="G76" s="243">
        <v>548048</v>
      </c>
      <c r="H76" s="392">
        <f>ROUND(G76*F76,0)</f>
        <v>1096096</v>
      </c>
      <c r="I76" s="392"/>
      <c r="J76" s="392"/>
    </row>
    <row r="77" spans="1:10" ht="24" customHeight="1" x14ac:dyDescent="0.25">
      <c r="A77" s="240" t="s">
        <v>246</v>
      </c>
      <c r="B77" s="391" t="s">
        <v>556</v>
      </c>
      <c r="C77" s="391"/>
      <c r="D77" s="391"/>
      <c r="E77" s="241" t="s">
        <v>86</v>
      </c>
      <c r="F77" s="242">
        <v>12</v>
      </c>
      <c r="G77" s="243">
        <v>120645</v>
      </c>
      <c r="H77" s="392">
        <f t="shared" ref="H77:H80" si="23">ROUND(G77*F77,0)</f>
        <v>1447740</v>
      </c>
      <c r="I77" s="392"/>
      <c r="J77" s="392"/>
    </row>
    <row r="78" spans="1:10" ht="24" customHeight="1" x14ac:dyDescent="0.25">
      <c r="A78" s="240" t="s">
        <v>247</v>
      </c>
      <c r="B78" s="391" t="s">
        <v>557</v>
      </c>
      <c r="C78" s="391"/>
      <c r="D78" s="391"/>
      <c r="E78" s="241" t="s">
        <v>86</v>
      </c>
      <c r="F78" s="242">
        <v>2</v>
      </c>
      <c r="G78" s="243">
        <v>198876</v>
      </c>
      <c r="H78" s="392">
        <f t="shared" si="23"/>
        <v>397752</v>
      </c>
      <c r="I78" s="392"/>
      <c r="J78" s="392"/>
    </row>
    <row r="79" spans="1:10" ht="24" customHeight="1" x14ac:dyDescent="0.25">
      <c r="A79" s="240" t="s">
        <v>248</v>
      </c>
      <c r="B79" s="391" t="s">
        <v>558</v>
      </c>
      <c r="C79" s="391"/>
      <c r="D79" s="391"/>
      <c r="E79" s="241" t="s">
        <v>86</v>
      </c>
      <c r="F79" s="242">
        <v>8</v>
      </c>
      <c r="G79" s="243">
        <v>307918</v>
      </c>
      <c r="H79" s="392">
        <f t="shared" si="23"/>
        <v>2463344</v>
      </c>
      <c r="I79" s="392"/>
      <c r="J79" s="392"/>
    </row>
    <row r="80" spans="1:10" ht="24" customHeight="1" x14ac:dyDescent="0.25">
      <c r="A80" s="240" t="s">
        <v>249</v>
      </c>
      <c r="B80" s="391" t="s">
        <v>559</v>
      </c>
      <c r="C80" s="391"/>
      <c r="D80" s="391"/>
      <c r="E80" s="241" t="s">
        <v>86</v>
      </c>
      <c r="F80" s="242">
        <v>6</v>
      </c>
      <c r="G80" s="243">
        <v>588269</v>
      </c>
      <c r="H80" s="392">
        <f t="shared" si="23"/>
        <v>3529614</v>
      </c>
      <c r="I80" s="392"/>
      <c r="J80" s="392"/>
    </row>
    <row r="81" spans="1:10" ht="24" customHeight="1" x14ac:dyDescent="0.25">
      <c r="A81" s="240" t="s">
        <v>250</v>
      </c>
      <c r="B81" s="391" t="s">
        <v>560</v>
      </c>
      <c r="C81" s="391"/>
      <c r="D81" s="391"/>
      <c r="E81" s="241" t="s">
        <v>86</v>
      </c>
      <c r="F81" s="242">
        <v>10</v>
      </c>
      <c r="G81" s="243">
        <v>846808</v>
      </c>
      <c r="H81" s="392">
        <f>ROUND(G81*F81,0)</f>
        <v>8468080</v>
      </c>
      <c r="I81" s="392"/>
      <c r="J81" s="392"/>
    </row>
    <row r="82" spans="1:10" ht="24" customHeight="1" x14ac:dyDescent="0.25">
      <c r="A82" s="240" t="s">
        <v>251</v>
      </c>
      <c r="B82" s="391" t="s">
        <v>561</v>
      </c>
      <c r="C82" s="391"/>
      <c r="D82" s="391"/>
      <c r="E82" s="241" t="s">
        <v>86</v>
      </c>
      <c r="F82" s="242">
        <v>11</v>
      </c>
      <c r="G82" s="243">
        <v>1048054</v>
      </c>
      <c r="H82" s="392">
        <f>ROUND(G82*F82,0)</f>
        <v>11528594</v>
      </c>
      <c r="I82" s="392"/>
      <c r="J82" s="392"/>
    </row>
    <row r="83" spans="1:10" ht="24" customHeight="1" x14ac:dyDescent="0.25">
      <c r="A83" s="240" t="s">
        <v>252</v>
      </c>
      <c r="B83" s="391" t="s">
        <v>562</v>
      </c>
      <c r="C83" s="391"/>
      <c r="D83" s="391"/>
      <c r="E83" s="241" t="s">
        <v>86</v>
      </c>
      <c r="F83" s="242">
        <v>3</v>
      </c>
      <c r="G83" s="243">
        <v>1962661</v>
      </c>
      <c r="H83" s="392">
        <f>ROUND(G83*F83,0)</f>
        <v>5887983</v>
      </c>
      <c r="I83" s="392"/>
      <c r="J83" s="392"/>
    </row>
    <row r="84" spans="1:10" ht="24" customHeight="1" x14ac:dyDescent="0.25">
      <c r="A84" s="240" t="s">
        <v>443</v>
      </c>
      <c r="B84" s="391" t="s">
        <v>563</v>
      </c>
      <c r="C84" s="391"/>
      <c r="D84" s="391"/>
      <c r="E84" s="241" t="s">
        <v>86</v>
      </c>
      <c r="F84" s="242">
        <v>1</v>
      </c>
      <c r="G84" s="243">
        <v>2797637</v>
      </c>
      <c r="H84" s="392">
        <f>ROUND(G84*F84,0)</f>
        <v>2797637</v>
      </c>
      <c r="I84" s="392"/>
      <c r="J84" s="392"/>
    </row>
    <row r="85" spans="1:10" ht="24" customHeight="1" x14ac:dyDescent="0.25">
      <c r="A85" s="240" t="s">
        <v>444</v>
      </c>
      <c r="B85" s="391" t="s">
        <v>564</v>
      </c>
      <c r="C85" s="391"/>
      <c r="D85" s="391"/>
      <c r="E85" s="241" t="s">
        <v>86</v>
      </c>
      <c r="F85" s="242">
        <v>7</v>
      </c>
      <c r="G85" s="243">
        <v>482062</v>
      </c>
      <c r="H85" s="392">
        <f t="shared" ref="H85:H87" si="24">ROUND(G85*F85,0)</f>
        <v>3374434</v>
      </c>
      <c r="I85" s="392"/>
      <c r="J85" s="392"/>
    </row>
    <row r="86" spans="1:10" ht="24" customHeight="1" x14ac:dyDescent="0.25">
      <c r="A86" s="240" t="s">
        <v>445</v>
      </c>
      <c r="B86" s="391" t="s">
        <v>565</v>
      </c>
      <c r="C86" s="391"/>
      <c r="D86" s="391"/>
      <c r="E86" s="241" t="s">
        <v>86</v>
      </c>
      <c r="F86" s="242">
        <v>5</v>
      </c>
      <c r="G86" s="243">
        <v>763638</v>
      </c>
      <c r="H86" s="392">
        <f t="shared" si="24"/>
        <v>3818190</v>
      </c>
      <c r="I86" s="392"/>
      <c r="J86" s="392"/>
    </row>
    <row r="87" spans="1:10" ht="24" customHeight="1" x14ac:dyDescent="0.25">
      <c r="A87" s="240" t="s">
        <v>446</v>
      </c>
      <c r="B87" s="391" t="s">
        <v>566</v>
      </c>
      <c r="C87" s="391"/>
      <c r="D87" s="391"/>
      <c r="E87" s="241" t="s">
        <v>86</v>
      </c>
      <c r="F87" s="242">
        <v>7</v>
      </c>
      <c r="G87" s="243">
        <v>872580</v>
      </c>
      <c r="H87" s="392">
        <f t="shared" si="24"/>
        <v>6108060</v>
      </c>
      <c r="I87" s="392"/>
      <c r="J87" s="392"/>
    </row>
    <row r="88" spans="1:10" ht="24" customHeight="1" x14ac:dyDescent="0.25">
      <c r="A88" s="240" t="s">
        <v>447</v>
      </c>
      <c r="B88" s="391" t="s">
        <v>567</v>
      </c>
      <c r="C88" s="391"/>
      <c r="D88" s="391"/>
      <c r="E88" s="241" t="s">
        <v>86</v>
      </c>
      <c r="F88" s="242">
        <v>5</v>
      </c>
      <c r="G88" s="243">
        <v>1070073</v>
      </c>
      <c r="H88" s="392">
        <f t="shared" ref="H88" si="25">ROUND(G88*F88,0)</f>
        <v>5350365</v>
      </c>
      <c r="I88" s="392"/>
      <c r="J88" s="392"/>
    </row>
    <row r="89" spans="1:10" ht="26.25" customHeight="1" x14ac:dyDescent="0.25">
      <c r="A89" s="240" t="s">
        <v>510</v>
      </c>
      <c r="B89" s="391" t="s">
        <v>364</v>
      </c>
      <c r="C89" s="391"/>
      <c r="D89" s="391"/>
      <c r="E89" s="241" t="s">
        <v>86</v>
      </c>
      <c r="F89" s="242">
        <v>20</v>
      </c>
      <c r="G89" s="243">
        <v>81512</v>
      </c>
      <c r="H89" s="392">
        <f t="shared" ref="H89:H94" si="26">ROUND(G89*F89,0)</f>
        <v>1630240</v>
      </c>
      <c r="I89" s="392"/>
      <c r="J89" s="392"/>
    </row>
    <row r="90" spans="1:10" ht="26.25" customHeight="1" x14ac:dyDescent="0.25">
      <c r="A90" s="240" t="s">
        <v>511</v>
      </c>
      <c r="B90" s="391" t="s">
        <v>365</v>
      </c>
      <c r="C90" s="391"/>
      <c r="D90" s="391"/>
      <c r="E90" s="241" t="s">
        <v>86</v>
      </c>
      <c r="F90" s="242">
        <v>20</v>
      </c>
      <c r="G90" s="243">
        <v>138368</v>
      </c>
      <c r="H90" s="392">
        <f t="shared" si="26"/>
        <v>2767360</v>
      </c>
      <c r="I90" s="392"/>
      <c r="J90" s="392"/>
    </row>
    <row r="91" spans="1:10" ht="26.25" customHeight="1" x14ac:dyDescent="0.25">
      <c r="A91" s="240" t="s">
        <v>512</v>
      </c>
      <c r="B91" s="391" t="s">
        <v>366</v>
      </c>
      <c r="C91" s="391"/>
      <c r="D91" s="391"/>
      <c r="E91" s="241" t="s">
        <v>86</v>
      </c>
      <c r="F91" s="242">
        <v>10</v>
      </c>
      <c r="G91" s="243">
        <v>92947</v>
      </c>
      <c r="H91" s="392">
        <f t="shared" si="26"/>
        <v>929470</v>
      </c>
      <c r="I91" s="392"/>
      <c r="J91" s="392"/>
    </row>
    <row r="92" spans="1:10" ht="26.25" customHeight="1" x14ac:dyDescent="0.25">
      <c r="A92" s="240" t="s">
        <v>513</v>
      </c>
      <c r="B92" s="391" t="s">
        <v>367</v>
      </c>
      <c r="C92" s="391"/>
      <c r="D92" s="391"/>
      <c r="E92" s="241" t="s">
        <v>86</v>
      </c>
      <c r="F92" s="242">
        <v>10</v>
      </c>
      <c r="G92" s="243">
        <v>152904</v>
      </c>
      <c r="H92" s="392">
        <f t="shared" si="26"/>
        <v>1529040</v>
      </c>
      <c r="I92" s="392"/>
      <c r="J92" s="392"/>
    </row>
    <row r="93" spans="1:10" ht="24" customHeight="1" x14ac:dyDescent="0.25">
      <c r="A93" s="240" t="s">
        <v>514</v>
      </c>
      <c r="B93" s="391" t="s">
        <v>368</v>
      </c>
      <c r="C93" s="391"/>
      <c r="D93" s="391"/>
      <c r="E93" s="241" t="s">
        <v>86</v>
      </c>
      <c r="F93" s="242">
        <v>1</v>
      </c>
      <c r="G93" s="243">
        <v>417550</v>
      </c>
      <c r="H93" s="392">
        <f t="shared" si="26"/>
        <v>417550</v>
      </c>
      <c r="I93" s="392"/>
      <c r="J93" s="392"/>
    </row>
    <row r="94" spans="1:10" ht="24" customHeight="1" x14ac:dyDescent="0.25">
      <c r="A94" s="240" t="s">
        <v>515</v>
      </c>
      <c r="B94" s="391" t="s">
        <v>369</v>
      </c>
      <c r="C94" s="391"/>
      <c r="D94" s="391"/>
      <c r="E94" s="241" t="s">
        <v>86</v>
      </c>
      <c r="F94" s="242">
        <v>1</v>
      </c>
      <c r="G94" s="305">
        <f>2465816-136622</f>
        <v>2329194</v>
      </c>
      <c r="H94" s="392">
        <f t="shared" si="26"/>
        <v>2329194</v>
      </c>
      <c r="I94" s="392"/>
      <c r="J94" s="392"/>
    </row>
    <row r="95" spans="1:10" ht="24" customHeight="1" x14ac:dyDescent="0.25">
      <c r="A95" s="244" t="s">
        <v>169</v>
      </c>
      <c r="B95" s="398" t="s">
        <v>36</v>
      </c>
      <c r="C95" s="398"/>
      <c r="D95" s="398"/>
      <c r="E95" s="245"/>
      <c r="F95" s="245"/>
      <c r="G95" s="245"/>
      <c r="H95" s="394">
        <f>SUBTOTAL(9,H96:H99)</f>
        <v>220541673</v>
      </c>
      <c r="I95" s="394"/>
      <c r="J95" s="394"/>
    </row>
    <row r="96" spans="1:10" ht="24" customHeight="1" x14ac:dyDescent="0.25">
      <c r="A96" s="240" t="s">
        <v>255</v>
      </c>
      <c r="B96" s="391" t="s">
        <v>370</v>
      </c>
      <c r="C96" s="391"/>
      <c r="D96" s="391"/>
      <c r="E96" s="241" t="s">
        <v>84</v>
      </c>
      <c r="F96" s="242">
        <v>1561.4</v>
      </c>
      <c r="G96" s="243">
        <v>15235</v>
      </c>
      <c r="H96" s="392">
        <f>ROUND(G96*F96,0)</f>
        <v>23787929</v>
      </c>
      <c r="I96" s="392"/>
      <c r="J96" s="392"/>
    </row>
    <row r="97" spans="1:10" ht="24" customHeight="1" x14ac:dyDescent="0.25">
      <c r="A97" s="240" t="s">
        <v>256</v>
      </c>
      <c r="B97" s="391" t="s">
        <v>371</v>
      </c>
      <c r="C97" s="391"/>
      <c r="D97" s="391"/>
      <c r="E97" s="241" t="s">
        <v>84</v>
      </c>
      <c r="F97" s="242">
        <v>455.1</v>
      </c>
      <c r="G97" s="243">
        <v>64249</v>
      </c>
      <c r="H97" s="392">
        <f t="shared" ref="H97:H99" si="27">ROUND(G97*F97,0)</f>
        <v>29239720</v>
      </c>
      <c r="I97" s="392"/>
      <c r="J97" s="392"/>
    </row>
    <row r="98" spans="1:10" ht="24" customHeight="1" x14ac:dyDescent="0.25">
      <c r="A98" s="240" t="s">
        <v>257</v>
      </c>
      <c r="B98" s="391" t="s">
        <v>372</v>
      </c>
      <c r="C98" s="391"/>
      <c r="D98" s="391"/>
      <c r="E98" s="241" t="s">
        <v>84</v>
      </c>
      <c r="F98" s="242">
        <v>748.1</v>
      </c>
      <c r="G98" s="243">
        <v>103249</v>
      </c>
      <c r="H98" s="392">
        <f t="shared" si="27"/>
        <v>77240577</v>
      </c>
      <c r="I98" s="392"/>
      <c r="J98" s="392"/>
    </row>
    <row r="99" spans="1:10" ht="24" customHeight="1" x14ac:dyDescent="0.25">
      <c r="A99" s="240" t="s">
        <v>258</v>
      </c>
      <c r="B99" s="391" t="s">
        <v>373</v>
      </c>
      <c r="C99" s="391"/>
      <c r="D99" s="391"/>
      <c r="E99" s="241" t="s">
        <v>84</v>
      </c>
      <c r="F99" s="242">
        <v>713.5</v>
      </c>
      <c r="G99" s="243">
        <v>126522</v>
      </c>
      <c r="H99" s="392">
        <f t="shared" si="27"/>
        <v>90273447</v>
      </c>
      <c r="I99" s="392"/>
      <c r="J99" s="392"/>
    </row>
    <row r="100" spans="1:10" ht="24" customHeight="1" x14ac:dyDescent="0.25">
      <c r="A100" s="244" t="s">
        <v>170</v>
      </c>
      <c r="B100" s="398" t="s">
        <v>41</v>
      </c>
      <c r="C100" s="398"/>
      <c r="D100" s="398"/>
      <c r="E100" s="245"/>
      <c r="F100" s="245"/>
      <c r="G100" s="245"/>
      <c r="H100" s="394">
        <f>SUBTOTAL(9,H101:H109)</f>
        <v>393688962</v>
      </c>
      <c r="I100" s="394"/>
      <c r="J100" s="394"/>
    </row>
    <row r="101" spans="1:10" ht="24" customHeight="1" x14ac:dyDescent="0.25">
      <c r="A101" s="240" t="s">
        <v>171</v>
      </c>
      <c r="B101" s="391" t="s">
        <v>374</v>
      </c>
      <c r="C101" s="391"/>
      <c r="D101" s="391"/>
      <c r="E101" s="241" t="s">
        <v>85</v>
      </c>
      <c r="F101" s="242">
        <v>863.2</v>
      </c>
      <c r="G101" s="243">
        <v>171157</v>
      </c>
      <c r="H101" s="392">
        <f t="shared" ref="H101" si="28">ROUND(G101*F101,0)</f>
        <v>147742722</v>
      </c>
      <c r="I101" s="392"/>
      <c r="J101" s="392"/>
    </row>
    <row r="102" spans="1:10" ht="24" customHeight="1" x14ac:dyDescent="0.25">
      <c r="A102" s="240" t="s">
        <v>172</v>
      </c>
      <c r="B102" s="391" t="s">
        <v>375</v>
      </c>
      <c r="C102" s="391"/>
      <c r="D102" s="391"/>
      <c r="E102" s="241" t="s">
        <v>85</v>
      </c>
      <c r="F102" s="242">
        <v>1129.5999999999999</v>
      </c>
      <c r="G102" s="305">
        <f>ROUND(71699.59,0)</f>
        <v>71700</v>
      </c>
      <c r="H102" s="392">
        <f t="shared" ref="H102:H109" si="29">ROUND(G102*F102,0)</f>
        <v>80992320</v>
      </c>
      <c r="I102" s="392"/>
      <c r="J102" s="392"/>
    </row>
    <row r="103" spans="1:10" ht="24" customHeight="1" x14ac:dyDescent="0.25">
      <c r="A103" s="240" t="s">
        <v>173</v>
      </c>
      <c r="B103" s="391" t="s">
        <v>376</v>
      </c>
      <c r="C103" s="391"/>
      <c r="D103" s="391"/>
      <c r="E103" s="241" t="s">
        <v>279</v>
      </c>
      <c r="F103" s="242">
        <v>1135.3000000000002</v>
      </c>
      <c r="G103" s="305">
        <v>3955</v>
      </c>
      <c r="H103" s="392">
        <f t="shared" si="29"/>
        <v>4490112</v>
      </c>
      <c r="I103" s="392"/>
      <c r="J103" s="392"/>
    </row>
    <row r="104" spans="1:10" ht="24" customHeight="1" x14ac:dyDescent="0.25">
      <c r="A104" s="240" t="s">
        <v>174</v>
      </c>
      <c r="B104" s="391" t="s">
        <v>377</v>
      </c>
      <c r="C104" s="391"/>
      <c r="D104" s="391"/>
      <c r="E104" s="241" t="s">
        <v>85</v>
      </c>
      <c r="F104" s="306">
        <v>431.4</v>
      </c>
      <c r="G104" s="305">
        <v>70006</v>
      </c>
      <c r="H104" s="392">
        <f t="shared" si="29"/>
        <v>30200588</v>
      </c>
      <c r="I104" s="392"/>
      <c r="J104" s="392"/>
    </row>
    <row r="105" spans="1:10" ht="24" customHeight="1" x14ac:dyDescent="0.25">
      <c r="A105" s="240" t="s">
        <v>259</v>
      </c>
      <c r="B105" s="391" t="s">
        <v>378</v>
      </c>
      <c r="C105" s="391"/>
      <c r="D105" s="391"/>
      <c r="E105" s="241" t="s">
        <v>71</v>
      </c>
      <c r="F105" s="242">
        <v>2252.8000000000002</v>
      </c>
      <c r="G105" s="243">
        <v>12732</v>
      </c>
      <c r="H105" s="392">
        <f t="shared" si="29"/>
        <v>28682650</v>
      </c>
      <c r="I105" s="392"/>
      <c r="J105" s="392"/>
    </row>
    <row r="106" spans="1:10" ht="24" customHeight="1" x14ac:dyDescent="0.25">
      <c r="A106" s="240" t="s">
        <v>260</v>
      </c>
      <c r="B106" s="391" t="s">
        <v>379</v>
      </c>
      <c r="C106" s="391"/>
      <c r="D106" s="391"/>
      <c r="E106" s="241" t="s">
        <v>84</v>
      </c>
      <c r="F106" s="242">
        <v>18</v>
      </c>
      <c r="G106" s="243">
        <v>424438</v>
      </c>
      <c r="H106" s="392">
        <f t="shared" si="29"/>
        <v>7639884</v>
      </c>
      <c r="I106" s="392"/>
      <c r="J106" s="392"/>
    </row>
    <row r="107" spans="1:10" ht="39.75" customHeight="1" x14ac:dyDescent="0.25">
      <c r="A107" s="240" t="s">
        <v>261</v>
      </c>
      <c r="B107" s="391" t="s">
        <v>380</v>
      </c>
      <c r="C107" s="391"/>
      <c r="D107" s="391"/>
      <c r="E107" s="241" t="s">
        <v>86</v>
      </c>
      <c r="F107" s="242">
        <v>39</v>
      </c>
      <c r="G107" s="243">
        <v>1816244</v>
      </c>
      <c r="H107" s="392">
        <f t="shared" si="29"/>
        <v>70833516</v>
      </c>
      <c r="I107" s="392"/>
      <c r="J107" s="392"/>
    </row>
    <row r="108" spans="1:10" ht="24" customHeight="1" x14ac:dyDescent="0.25">
      <c r="A108" s="240" t="s">
        <v>262</v>
      </c>
      <c r="B108" s="391" t="s">
        <v>381</v>
      </c>
      <c r="C108" s="391"/>
      <c r="D108" s="391"/>
      <c r="E108" s="241" t="s">
        <v>86</v>
      </c>
      <c r="F108" s="242">
        <v>27</v>
      </c>
      <c r="G108" s="243">
        <v>348290</v>
      </c>
      <c r="H108" s="392">
        <f t="shared" si="29"/>
        <v>9403830</v>
      </c>
      <c r="I108" s="392"/>
      <c r="J108" s="392"/>
    </row>
    <row r="109" spans="1:10" ht="127.5" customHeight="1" x14ac:dyDescent="0.25">
      <c r="A109" s="240" t="s">
        <v>263</v>
      </c>
      <c r="B109" s="391" t="s">
        <v>504</v>
      </c>
      <c r="C109" s="391"/>
      <c r="D109" s="391"/>
      <c r="E109" s="241" t="s">
        <v>86</v>
      </c>
      <c r="F109" s="242">
        <v>12</v>
      </c>
      <c r="G109" s="243">
        <v>1141945</v>
      </c>
      <c r="H109" s="399">
        <f t="shared" si="29"/>
        <v>13703340</v>
      </c>
      <c r="I109" s="400"/>
      <c r="J109" s="401"/>
    </row>
    <row r="110" spans="1:10" ht="24" customHeight="1" x14ac:dyDescent="0.25">
      <c r="A110" s="244" t="s">
        <v>175</v>
      </c>
      <c r="B110" s="398" t="s">
        <v>48</v>
      </c>
      <c r="C110" s="398"/>
      <c r="D110" s="398"/>
      <c r="E110" s="245"/>
      <c r="F110" s="245"/>
      <c r="G110" s="245"/>
      <c r="H110" s="394">
        <f>SUBTOTAL(9,H111:H112)</f>
        <v>14830286</v>
      </c>
      <c r="I110" s="394"/>
      <c r="J110" s="394"/>
    </row>
    <row r="111" spans="1:10" ht="24" customHeight="1" x14ac:dyDescent="0.25">
      <c r="A111" s="240" t="s">
        <v>176</v>
      </c>
      <c r="B111" s="391" t="s">
        <v>382</v>
      </c>
      <c r="C111" s="391"/>
      <c r="D111" s="391"/>
      <c r="E111" s="241" t="s">
        <v>71</v>
      </c>
      <c r="F111" s="242">
        <v>2596</v>
      </c>
      <c r="G111" s="243">
        <v>2722</v>
      </c>
      <c r="H111" s="392">
        <f t="shared" ref="H111:H112" si="30">ROUND((G111*F111),0)</f>
        <v>7066312</v>
      </c>
      <c r="I111" s="392"/>
      <c r="J111" s="392"/>
    </row>
    <row r="112" spans="1:10" ht="24" customHeight="1" x14ac:dyDescent="0.25">
      <c r="A112" s="240" t="s">
        <v>176</v>
      </c>
      <c r="B112" s="391" t="s">
        <v>383</v>
      </c>
      <c r="C112" s="391"/>
      <c r="D112" s="391"/>
      <c r="E112" s="241" t="s">
        <v>71</v>
      </c>
      <c r="F112" s="242">
        <v>1333.1</v>
      </c>
      <c r="G112" s="243">
        <v>5824</v>
      </c>
      <c r="H112" s="392">
        <f t="shared" si="30"/>
        <v>7763974</v>
      </c>
      <c r="I112" s="392"/>
      <c r="J112" s="392"/>
    </row>
    <row r="113" spans="1:10" ht="17.25" customHeight="1" x14ac:dyDescent="0.2">
      <c r="A113" s="446"/>
      <c r="B113" s="446"/>
      <c r="C113" s="446"/>
      <c r="D113" s="446"/>
      <c r="E113" s="446"/>
      <c r="F113" s="446"/>
      <c r="G113" s="446"/>
      <c r="H113" s="446"/>
      <c r="I113" s="446"/>
      <c r="J113" s="446"/>
    </row>
    <row r="114" spans="1:10" ht="17.25" customHeight="1" x14ac:dyDescent="0.2">
      <c r="A114" s="410"/>
      <c r="B114" s="410"/>
      <c r="C114" s="411"/>
      <c r="D114" s="411"/>
      <c r="E114" s="411"/>
      <c r="F114" s="411"/>
      <c r="G114" s="411"/>
      <c r="H114" s="411"/>
      <c r="I114" s="411"/>
      <c r="J114" s="411"/>
    </row>
    <row r="115" spans="1:10" s="202" customFormat="1" ht="24" customHeight="1" x14ac:dyDescent="0.2">
      <c r="A115" s="218"/>
      <c r="B115" s="219"/>
      <c r="C115" s="220"/>
      <c r="D115" s="412" t="s">
        <v>107</v>
      </c>
      <c r="E115" s="412"/>
      <c r="F115" s="412"/>
      <c r="G115" s="203"/>
      <c r="H115" s="413">
        <f>SUBTOTAL(9,H12:J112)</f>
        <v>1485701982</v>
      </c>
      <c r="I115" s="413"/>
      <c r="J115" s="414"/>
    </row>
    <row r="116" spans="1:10" s="202" customFormat="1" ht="24" hidden="1" customHeight="1" outlineLevel="1" x14ac:dyDescent="0.2">
      <c r="A116" s="415"/>
      <c r="B116" s="415"/>
      <c r="C116" s="416"/>
      <c r="D116" s="416"/>
      <c r="E116" s="416"/>
      <c r="F116" s="416"/>
      <c r="G116" s="416"/>
      <c r="H116" s="416"/>
      <c r="I116" s="416"/>
      <c r="J116" s="416"/>
    </row>
    <row r="117" spans="1:10" s="202" customFormat="1" ht="24" hidden="1" customHeight="1" outlineLevel="1" x14ac:dyDescent="0.2">
      <c r="A117" s="218"/>
      <c r="B117" s="219"/>
      <c r="C117" s="220"/>
      <c r="D117" s="412" t="s">
        <v>107</v>
      </c>
      <c r="E117" s="412"/>
      <c r="F117" s="412"/>
      <c r="G117" s="203"/>
      <c r="H117" s="404">
        <f>+H115</f>
        <v>1485701982</v>
      </c>
      <c r="I117" s="404"/>
      <c r="J117" s="405"/>
    </row>
    <row r="118" spans="1:10" s="202" customFormat="1" ht="24" hidden="1" customHeight="1" outlineLevel="1" x14ac:dyDescent="0.2">
      <c r="A118" s="221"/>
      <c r="B118" s="222"/>
      <c r="C118" s="220"/>
      <c r="D118" s="223" t="s">
        <v>92</v>
      </c>
      <c r="E118" s="224"/>
      <c r="F118" s="204" t="s">
        <v>82</v>
      </c>
      <c r="G118" s="205">
        <v>0.27</v>
      </c>
      <c r="H118" s="395">
        <f>ROUND($H$117*G118,2)</f>
        <v>401139535.13999999</v>
      </c>
      <c r="I118" s="395"/>
      <c r="J118" s="396"/>
    </row>
    <row r="119" spans="1:10" s="202" customFormat="1" ht="24" hidden="1" customHeight="1" outlineLevel="1" x14ac:dyDescent="0.2">
      <c r="A119" s="221"/>
      <c r="B119" s="218"/>
      <c r="C119" s="220"/>
      <c r="D119" s="225" t="s">
        <v>57</v>
      </c>
      <c r="E119" s="226"/>
      <c r="F119" s="206" t="s">
        <v>82</v>
      </c>
      <c r="G119" s="207">
        <v>0</v>
      </c>
      <c r="H119" s="395">
        <f>ROUND($H$117*G119,0)</f>
        <v>0</v>
      </c>
      <c r="I119" s="395"/>
      <c r="J119" s="396"/>
    </row>
    <row r="120" spans="1:10" s="202" customFormat="1" ht="24" hidden="1" customHeight="1" outlineLevel="1" x14ac:dyDescent="0.2">
      <c r="A120" s="221"/>
      <c r="B120" s="227"/>
      <c r="C120" s="228"/>
      <c r="D120" s="229" t="s">
        <v>58</v>
      </c>
      <c r="E120" s="230"/>
      <c r="F120" s="208" t="s">
        <v>82</v>
      </c>
      <c r="G120" s="207">
        <v>0.05</v>
      </c>
      <c r="H120" s="395">
        <f>ROUND($H$117*G120,2)</f>
        <v>74285099.099999994</v>
      </c>
      <c r="I120" s="395"/>
      <c r="J120" s="396"/>
    </row>
    <row r="121" spans="1:10" s="202" customFormat="1" ht="24" hidden="1" customHeight="1" outlineLevel="1" x14ac:dyDescent="0.2">
      <c r="A121" s="221"/>
      <c r="B121" s="218"/>
      <c r="C121" s="231"/>
      <c r="D121" s="232" t="s">
        <v>108</v>
      </c>
      <c r="E121" s="233"/>
      <c r="F121" s="209" t="s">
        <v>82</v>
      </c>
      <c r="G121" s="207">
        <v>0.19</v>
      </c>
      <c r="H121" s="395">
        <f>ROUND(H120*G121,2)</f>
        <v>14114168.83</v>
      </c>
      <c r="I121" s="395"/>
      <c r="J121" s="396"/>
    </row>
    <row r="122" spans="1:10" s="202" customFormat="1" ht="20.25" hidden="1" customHeight="1" outlineLevel="1" x14ac:dyDescent="0.2">
      <c r="A122" s="221"/>
      <c r="B122" s="234"/>
      <c r="C122" s="227"/>
      <c r="D122" s="235"/>
      <c r="E122" s="236"/>
      <c r="F122" s="218"/>
      <c r="G122" s="397"/>
      <c r="H122" s="397"/>
      <c r="I122" s="397"/>
      <c r="J122" s="397"/>
    </row>
    <row r="123" spans="1:10" s="202" customFormat="1" ht="20.25" hidden="1" customHeight="1" outlineLevel="1" x14ac:dyDescent="0.2">
      <c r="A123" s="221"/>
      <c r="B123" s="237"/>
      <c r="C123" s="220"/>
      <c r="D123" s="406" t="s">
        <v>253</v>
      </c>
      <c r="E123" s="406"/>
      <c r="F123" s="406"/>
      <c r="G123" s="203"/>
      <c r="H123" s="404">
        <f>SUM(H117:J121)</f>
        <v>1975240785.0699997</v>
      </c>
      <c r="I123" s="404"/>
      <c r="J123" s="405"/>
    </row>
    <row r="124" spans="1:10" s="212" customFormat="1" ht="62.25" customHeight="1" collapsed="1" x14ac:dyDescent="0.2">
      <c r="A124" s="210"/>
      <c r="B124" s="210"/>
      <c r="C124" s="210"/>
      <c r="D124" s="210"/>
      <c r="E124" s="210"/>
      <c r="F124" s="210"/>
      <c r="G124" s="210"/>
      <c r="H124" s="210"/>
      <c r="I124" s="210"/>
      <c r="J124" s="210"/>
    </row>
    <row r="125" spans="1:10" s="202" customFormat="1" ht="75.75" customHeight="1" x14ac:dyDescent="0.2">
      <c r="A125" s="211" t="s">
        <v>440</v>
      </c>
      <c r="B125" s="447" t="s">
        <v>441</v>
      </c>
      <c r="C125" s="447"/>
      <c r="D125" s="447"/>
      <c r="E125" s="447"/>
      <c r="F125" s="447"/>
      <c r="G125" s="447"/>
      <c r="H125" s="447"/>
      <c r="I125" s="447"/>
      <c r="J125" s="447"/>
    </row>
    <row r="126" spans="1:10" s="202" customFormat="1" ht="14.45" customHeight="1" x14ac:dyDescent="0.2">
      <c r="A126" s="105"/>
      <c r="B126" s="105"/>
      <c r="C126" s="105"/>
      <c r="D126" s="105"/>
      <c r="E126" s="105"/>
      <c r="F126" s="105"/>
      <c r="G126" s="105"/>
      <c r="H126" s="105"/>
      <c r="I126" s="105"/>
      <c r="J126" s="105"/>
    </row>
    <row r="127" spans="1:10" s="202" customFormat="1" ht="12" customHeight="1" x14ac:dyDescent="0.2">
      <c r="A127" s="105"/>
      <c r="B127" s="105"/>
      <c r="C127" s="105"/>
      <c r="D127" s="105"/>
      <c r="E127" s="105"/>
      <c r="F127" s="105"/>
      <c r="G127" s="105"/>
      <c r="H127" s="105"/>
      <c r="I127" s="105"/>
      <c r="J127" s="105"/>
    </row>
    <row r="128" spans="1:10" s="202" customFormat="1" ht="15.75" customHeight="1" x14ac:dyDescent="0.2">
      <c r="A128" s="443" t="s">
        <v>110</v>
      </c>
      <c r="B128" s="444"/>
      <c r="C128" s="444"/>
      <c r="D128" s="444"/>
      <c r="E128" s="445"/>
      <c r="F128" s="409" t="s">
        <v>111</v>
      </c>
      <c r="G128" s="409"/>
      <c r="H128" s="409"/>
      <c r="I128" s="409"/>
      <c r="J128" s="409"/>
    </row>
    <row r="129" spans="1:10" s="202" customFormat="1" ht="15.75" customHeight="1" x14ac:dyDescent="0.2">
      <c r="A129" s="213" t="s">
        <v>78</v>
      </c>
      <c r="B129" s="402" t="s">
        <v>93</v>
      </c>
      <c r="C129" s="402"/>
      <c r="D129" s="402"/>
      <c r="E129" s="402"/>
      <c r="F129" s="403"/>
      <c r="G129" s="403"/>
      <c r="H129" s="403"/>
      <c r="I129" s="403"/>
      <c r="J129" s="403"/>
    </row>
    <row r="130" spans="1:10" s="202" customFormat="1" ht="19.899999999999999" customHeight="1" x14ac:dyDescent="0.2">
      <c r="A130" s="213" t="s">
        <v>65</v>
      </c>
      <c r="B130" s="402" t="s">
        <v>606</v>
      </c>
      <c r="C130" s="402"/>
      <c r="D130" s="402"/>
      <c r="E130" s="402"/>
      <c r="F130" s="403"/>
      <c r="G130" s="403"/>
      <c r="H130" s="403"/>
      <c r="I130" s="403"/>
      <c r="J130" s="403"/>
    </row>
    <row r="131" spans="1:10" s="202" customFormat="1" ht="19.899999999999999" customHeight="1" x14ac:dyDescent="0.2">
      <c r="A131" s="213" t="s">
        <v>67</v>
      </c>
      <c r="B131" s="402" t="s">
        <v>495</v>
      </c>
      <c r="C131" s="402"/>
      <c r="D131" s="402"/>
      <c r="E131" s="402"/>
      <c r="F131" s="403"/>
      <c r="G131" s="403"/>
      <c r="H131" s="403"/>
      <c r="I131" s="403"/>
      <c r="J131" s="403"/>
    </row>
    <row r="132" spans="1:10" s="202" customFormat="1" ht="19.899999999999999" customHeight="1" x14ac:dyDescent="0.2">
      <c r="A132" s="100"/>
      <c r="B132" s="101"/>
      <c r="C132" s="101"/>
      <c r="D132" s="102"/>
      <c r="E132" s="103"/>
      <c r="F132" s="103"/>
      <c r="G132" s="103"/>
      <c r="H132" s="103"/>
      <c r="I132" s="103"/>
      <c r="J132" s="103"/>
    </row>
  </sheetData>
  <mergeCells count="244">
    <mergeCell ref="B72:D72"/>
    <mergeCell ref="H72:J72"/>
    <mergeCell ref="B66:D66"/>
    <mergeCell ref="H66:J66"/>
    <mergeCell ref="B68:D68"/>
    <mergeCell ref="B69:D69"/>
    <mergeCell ref="B65:D65"/>
    <mergeCell ref="B76:D76"/>
    <mergeCell ref="B62:D62"/>
    <mergeCell ref="B71:D71"/>
    <mergeCell ref="H71:J71"/>
    <mergeCell ref="H69:J69"/>
    <mergeCell ref="B70:D70"/>
    <mergeCell ref="B67:D67"/>
    <mergeCell ref="H67:J67"/>
    <mergeCell ref="H70:J70"/>
    <mergeCell ref="B86:D86"/>
    <mergeCell ref="H86:J86"/>
    <mergeCell ref="H101:J101"/>
    <mergeCell ref="H102:J102"/>
    <mergeCell ref="B98:D98"/>
    <mergeCell ref="H104:J104"/>
    <mergeCell ref="H112:J112"/>
    <mergeCell ref="H90:J90"/>
    <mergeCell ref="B95:D95"/>
    <mergeCell ref="B87:D87"/>
    <mergeCell ref="H87:J87"/>
    <mergeCell ref="B88:D88"/>
    <mergeCell ref="H88:J88"/>
    <mergeCell ref="H81:J81"/>
    <mergeCell ref="B82:D82"/>
    <mergeCell ref="H82:J82"/>
    <mergeCell ref="B83:D83"/>
    <mergeCell ref="H83:J83"/>
    <mergeCell ref="B84:D84"/>
    <mergeCell ref="H84:J84"/>
    <mergeCell ref="B85:D85"/>
    <mergeCell ref="H85:J85"/>
    <mergeCell ref="A128:E128"/>
    <mergeCell ref="H118:J118"/>
    <mergeCell ref="H119:J119"/>
    <mergeCell ref="B111:D111"/>
    <mergeCell ref="A113:J113"/>
    <mergeCell ref="B112:D112"/>
    <mergeCell ref="B73:D73"/>
    <mergeCell ref="H73:J73"/>
    <mergeCell ref="B74:D74"/>
    <mergeCell ref="H74:J74"/>
    <mergeCell ref="B75:D75"/>
    <mergeCell ref="H75:J75"/>
    <mergeCell ref="H105:J105"/>
    <mergeCell ref="H98:J98"/>
    <mergeCell ref="B103:D103"/>
    <mergeCell ref="B91:D91"/>
    <mergeCell ref="B92:D92"/>
    <mergeCell ref="B93:D93"/>
    <mergeCell ref="B125:J125"/>
    <mergeCell ref="B89:D89"/>
    <mergeCell ref="H89:J89"/>
    <mergeCell ref="B94:D94"/>
    <mergeCell ref="B90:D90"/>
    <mergeCell ref="B81:D81"/>
    <mergeCell ref="A10:J10"/>
    <mergeCell ref="B11:D11"/>
    <mergeCell ref="H11:J11"/>
    <mergeCell ref="H13:J13"/>
    <mergeCell ref="B58:D58"/>
    <mergeCell ref="H58:J58"/>
    <mergeCell ref="B56:D56"/>
    <mergeCell ref="H56:J56"/>
    <mergeCell ref="B57:D57"/>
    <mergeCell ref="H57:J57"/>
    <mergeCell ref="H50:J50"/>
    <mergeCell ref="H54:J54"/>
    <mergeCell ref="B55:D55"/>
    <mergeCell ref="H55:J55"/>
    <mergeCell ref="A1:F1"/>
    <mergeCell ref="G1:J1"/>
    <mergeCell ref="A2:B5"/>
    <mergeCell ref="C2:F5"/>
    <mergeCell ref="G2:J2"/>
    <mergeCell ref="G3:J3"/>
    <mergeCell ref="G4:J4"/>
    <mergeCell ref="G5:J5"/>
    <mergeCell ref="A9:B9"/>
    <mergeCell ref="C9:J9"/>
    <mergeCell ref="G7:G8"/>
    <mergeCell ref="A8:B8"/>
    <mergeCell ref="C8:F8"/>
    <mergeCell ref="A6:J6"/>
    <mergeCell ref="A7:B7"/>
    <mergeCell ref="C7:F7"/>
    <mergeCell ref="F129:J129"/>
    <mergeCell ref="H68:J68"/>
    <mergeCell ref="H63:J63"/>
    <mergeCell ref="H32:J32"/>
    <mergeCell ref="H76:J76"/>
    <mergeCell ref="F128:J128"/>
    <mergeCell ref="H94:J94"/>
    <mergeCell ref="H46:J46"/>
    <mergeCell ref="H91:J91"/>
    <mergeCell ref="H96:J96"/>
    <mergeCell ref="H97:J97"/>
    <mergeCell ref="H95:J95"/>
    <mergeCell ref="H92:J92"/>
    <mergeCell ref="H93:J93"/>
    <mergeCell ref="H111:J111"/>
    <mergeCell ref="H47:J47"/>
    <mergeCell ref="H106:J106"/>
    <mergeCell ref="A114:J114"/>
    <mergeCell ref="D115:F115"/>
    <mergeCell ref="H115:J115"/>
    <mergeCell ref="A116:J116"/>
    <mergeCell ref="D117:F117"/>
    <mergeCell ref="B37:D37"/>
    <mergeCell ref="B39:D39"/>
    <mergeCell ref="B29:D29"/>
    <mergeCell ref="B33:D33"/>
    <mergeCell ref="H27:J27"/>
    <mergeCell ref="H29:J29"/>
    <mergeCell ref="H33:J33"/>
    <mergeCell ref="B15:D15"/>
    <mergeCell ref="B16:D16"/>
    <mergeCell ref="B17:D17"/>
    <mergeCell ref="B18:D18"/>
    <mergeCell ref="B19:D19"/>
    <mergeCell ref="B20:D20"/>
    <mergeCell ref="H19:J19"/>
    <mergeCell ref="H20:J20"/>
    <mergeCell ref="H15:J15"/>
    <mergeCell ref="H16:J16"/>
    <mergeCell ref="H17:J17"/>
    <mergeCell ref="H18:J18"/>
    <mergeCell ref="B30:D30"/>
    <mergeCell ref="H30:J30"/>
    <mergeCell ref="B25:D25"/>
    <mergeCell ref="H25:J25"/>
    <mergeCell ref="H21:J21"/>
    <mergeCell ref="B12:D12"/>
    <mergeCell ref="B13:D13"/>
    <mergeCell ref="B21:D21"/>
    <mergeCell ref="B22:D22"/>
    <mergeCell ref="B23:D23"/>
    <mergeCell ref="B24:D24"/>
    <mergeCell ref="H23:J23"/>
    <mergeCell ref="H24:J24"/>
    <mergeCell ref="H22:J22"/>
    <mergeCell ref="B14:D14"/>
    <mergeCell ref="H14:J14"/>
    <mergeCell ref="H12:J12"/>
    <mergeCell ref="B49:D49"/>
    <mergeCell ref="H49:J49"/>
    <mergeCell ref="B36:D36"/>
    <mergeCell ref="H36:J36"/>
    <mergeCell ref="B38:D38"/>
    <mergeCell ref="H38:J38"/>
    <mergeCell ref="B26:D26"/>
    <mergeCell ref="H26:J26"/>
    <mergeCell ref="B28:D28"/>
    <mergeCell ref="H28:J28"/>
    <mergeCell ref="B31:D31"/>
    <mergeCell ref="H31:J31"/>
    <mergeCell ref="B35:D35"/>
    <mergeCell ref="H35:J35"/>
    <mergeCell ref="B41:D41"/>
    <mergeCell ref="B40:D40"/>
    <mergeCell ref="H37:J37"/>
    <mergeCell ref="H39:J39"/>
    <mergeCell ref="B47:D47"/>
    <mergeCell ref="H34:J34"/>
    <mergeCell ref="B32:D32"/>
    <mergeCell ref="B34:D34"/>
    <mergeCell ref="B46:D46"/>
    <mergeCell ref="B27:D27"/>
    <mergeCell ref="B131:E131"/>
    <mergeCell ref="F131:J131"/>
    <mergeCell ref="H120:J120"/>
    <mergeCell ref="B48:D48"/>
    <mergeCell ref="B50:D50"/>
    <mergeCell ref="H48:J48"/>
    <mergeCell ref="H61:J61"/>
    <mergeCell ref="H45:J45"/>
    <mergeCell ref="H40:J40"/>
    <mergeCell ref="B51:D51"/>
    <mergeCell ref="H51:J51"/>
    <mergeCell ref="H41:J41"/>
    <mergeCell ref="B42:D42"/>
    <mergeCell ref="H42:J42"/>
    <mergeCell ref="B43:D43"/>
    <mergeCell ref="H43:J43"/>
    <mergeCell ref="H52:J52"/>
    <mergeCell ref="B54:D54"/>
    <mergeCell ref="B130:E130"/>
    <mergeCell ref="F130:J130"/>
    <mergeCell ref="H117:J117"/>
    <mergeCell ref="B129:E129"/>
    <mergeCell ref="D123:F123"/>
    <mergeCell ref="H123:J123"/>
    <mergeCell ref="B96:D96"/>
    <mergeCell ref="B97:D97"/>
    <mergeCell ref="H99:J99"/>
    <mergeCell ref="H100:J100"/>
    <mergeCell ref="H121:J121"/>
    <mergeCell ref="G122:J122"/>
    <mergeCell ref="B108:D108"/>
    <mergeCell ref="B109:D109"/>
    <mergeCell ref="B110:D110"/>
    <mergeCell ref="B102:D102"/>
    <mergeCell ref="B104:D104"/>
    <mergeCell ref="B105:D105"/>
    <mergeCell ref="B106:D106"/>
    <mergeCell ref="B107:D107"/>
    <mergeCell ref="B101:D101"/>
    <mergeCell ref="B99:D99"/>
    <mergeCell ref="B100:D100"/>
    <mergeCell ref="H103:J103"/>
    <mergeCell ref="H107:J107"/>
    <mergeCell ref="H108:J108"/>
    <mergeCell ref="H109:J109"/>
    <mergeCell ref="H110:J110"/>
    <mergeCell ref="B77:D77"/>
    <mergeCell ref="H77:J77"/>
    <mergeCell ref="B78:D78"/>
    <mergeCell ref="H78:J78"/>
    <mergeCell ref="B79:D79"/>
    <mergeCell ref="H79:J79"/>
    <mergeCell ref="B80:D80"/>
    <mergeCell ref="H80:J80"/>
    <mergeCell ref="B44:D44"/>
    <mergeCell ref="H44:J44"/>
    <mergeCell ref="B45:D45"/>
    <mergeCell ref="H62:J62"/>
    <mergeCell ref="B60:D60"/>
    <mergeCell ref="H60:J60"/>
    <mergeCell ref="B63:D63"/>
    <mergeCell ref="H65:J65"/>
    <mergeCell ref="B52:D52"/>
    <mergeCell ref="B64:D64"/>
    <mergeCell ref="H64:J64"/>
    <mergeCell ref="B53:D53"/>
    <mergeCell ref="H53:J53"/>
    <mergeCell ref="B59:D59"/>
    <mergeCell ref="H59:J59"/>
    <mergeCell ref="B61:D61"/>
  </mergeCells>
  <phoneticPr fontId="54" type="noConversion"/>
  <printOptions horizontalCentered="1"/>
  <pageMargins left="0.9055118110236221" right="0.9055118110236221" top="0.43307086614173229" bottom="0.39370078740157483" header="0.31496062992125984" footer="0.11811023622047245"/>
  <pageSetup scale="61" fitToHeight="4" orientation="portrait" r:id="rId1"/>
  <headerFooter>
    <oddFooter>&amp;L&amp;"Arial Narrow,Normal"&amp;8&amp;A V03&amp;R&amp;"Arial Narrow,Normal"&amp;8&amp;P/&amp;N</oddFooter>
  </headerFooter>
  <rowBreaks count="1" manualBreakCount="1">
    <brk id="67" max="9"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3">
    <pageSetUpPr fitToPage="1"/>
  </sheetPr>
  <dimension ref="A1:J139"/>
  <sheetViews>
    <sheetView showGridLines="0" view="pageBreakPreview" topLeftCell="B1" zoomScaleNormal="130" zoomScaleSheetLayoutView="100" workbookViewId="0">
      <selection activeCell="A21" sqref="A21:K21"/>
    </sheetView>
  </sheetViews>
  <sheetFormatPr baseColWidth="10" defaultColWidth="11.42578125" defaultRowHeight="11.25" outlineLevelRow="1" x14ac:dyDescent="0.25"/>
  <cols>
    <col min="1" max="1" width="8.85546875" style="100" customWidth="1"/>
    <col min="2" max="2" width="16.85546875" style="110" customWidth="1"/>
    <col min="3" max="3" width="21" style="110" customWidth="1"/>
    <col min="4" max="4" width="35" style="110" customWidth="1"/>
    <col min="5" max="5" width="8.140625" style="101" customWidth="1"/>
    <col min="6" max="6" width="10.5703125" style="102" customWidth="1"/>
    <col min="7" max="7" width="13.5703125" style="103" customWidth="1"/>
    <col min="8" max="10" width="5.85546875" style="103" customWidth="1"/>
    <col min="11" max="16384" width="11.42578125" style="101"/>
  </cols>
  <sheetData>
    <row r="1" spans="1:10" ht="12.75" x14ac:dyDescent="0.2">
      <c r="A1" s="474"/>
      <c r="B1" s="474"/>
      <c r="C1" s="474"/>
      <c r="D1" s="474"/>
      <c r="E1" s="474"/>
      <c r="F1" s="328"/>
      <c r="G1" s="409" t="s">
        <v>87</v>
      </c>
      <c r="H1" s="409"/>
      <c r="I1" s="409"/>
      <c r="J1" s="409"/>
    </row>
    <row r="2" spans="1:10" ht="12.75" x14ac:dyDescent="0.25">
      <c r="A2" s="475"/>
      <c r="B2" s="475"/>
      <c r="C2" s="476" t="s">
        <v>96</v>
      </c>
      <c r="D2" s="477"/>
      <c r="E2" s="477"/>
      <c r="F2" s="478"/>
      <c r="G2" s="429" t="s">
        <v>97</v>
      </c>
      <c r="H2" s="429"/>
      <c r="I2" s="429"/>
      <c r="J2" s="429"/>
    </row>
    <row r="3" spans="1:10" ht="12.75" x14ac:dyDescent="0.25">
      <c r="A3" s="475"/>
      <c r="B3" s="475"/>
      <c r="C3" s="334"/>
      <c r="D3" s="479"/>
      <c r="E3" s="479"/>
      <c r="F3" s="336"/>
      <c r="G3" s="429" t="s">
        <v>88</v>
      </c>
      <c r="H3" s="429"/>
      <c r="I3" s="429"/>
      <c r="J3" s="429"/>
    </row>
    <row r="4" spans="1:10" ht="12.75" x14ac:dyDescent="0.25">
      <c r="A4" s="475"/>
      <c r="B4" s="475"/>
      <c r="C4" s="334"/>
      <c r="D4" s="479"/>
      <c r="E4" s="479"/>
      <c r="F4" s="336"/>
      <c r="G4" s="429" t="s">
        <v>98</v>
      </c>
      <c r="H4" s="429"/>
      <c r="I4" s="429"/>
      <c r="J4" s="429"/>
    </row>
    <row r="5" spans="1:10" ht="12.75" x14ac:dyDescent="0.25">
      <c r="A5" s="475"/>
      <c r="B5" s="475"/>
      <c r="C5" s="337"/>
      <c r="D5" s="338"/>
      <c r="E5" s="338"/>
      <c r="F5" s="339"/>
      <c r="G5" s="429" t="s">
        <v>99</v>
      </c>
      <c r="H5" s="429"/>
      <c r="I5" s="429"/>
      <c r="J5" s="429"/>
    </row>
    <row r="6" spans="1:10" ht="12.75" x14ac:dyDescent="0.2">
      <c r="A6" s="482"/>
      <c r="B6" s="483"/>
      <c r="C6" s="483"/>
      <c r="D6" s="483"/>
      <c r="E6" s="483"/>
      <c r="F6" s="483"/>
      <c r="G6" s="483"/>
      <c r="H6" s="483"/>
      <c r="I6" s="483"/>
      <c r="J6" s="484"/>
    </row>
    <row r="7" spans="1:10" ht="12.75" x14ac:dyDescent="0.2">
      <c r="A7" s="436" t="s">
        <v>100</v>
      </c>
      <c r="B7" s="436"/>
      <c r="C7" s="475"/>
      <c r="D7" s="475"/>
      <c r="E7" s="475"/>
      <c r="F7" s="475"/>
      <c r="G7" s="485" t="s">
        <v>101</v>
      </c>
      <c r="H7" s="111" t="s">
        <v>89</v>
      </c>
      <c r="I7" s="111" t="s">
        <v>90</v>
      </c>
      <c r="J7" s="111" t="s">
        <v>91</v>
      </c>
    </row>
    <row r="8" spans="1:10" ht="50.25" customHeight="1" x14ac:dyDescent="0.25">
      <c r="A8" s="430" t="s">
        <v>96</v>
      </c>
      <c r="B8" s="430"/>
      <c r="C8" s="432" t="s">
        <v>75</v>
      </c>
      <c r="D8" s="432"/>
      <c r="E8" s="432"/>
      <c r="F8" s="432"/>
      <c r="G8" s="485"/>
      <c r="H8" s="123">
        <v>2020</v>
      </c>
      <c r="I8" s="123">
        <v>11</v>
      </c>
      <c r="J8" s="123">
        <v>30</v>
      </c>
    </row>
    <row r="9" spans="1:10" ht="12.75" x14ac:dyDescent="0.25">
      <c r="A9" s="430" t="s">
        <v>102</v>
      </c>
      <c r="B9" s="430"/>
      <c r="C9" s="431"/>
      <c r="D9" s="431"/>
      <c r="E9" s="431"/>
      <c r="F9" s="431"/>
      <c r="G9" s="431"/>
      <c r="H9" s="431"/>
      <c r="I9" s="431"/>
      <c r="J9" s="431"/>
    </row>
    <row r="10" spans="1:10" ht="12.75" x14ac:dyDescent="0.25">
      <c r="A10" s="438"/>
      <c r="B10" s="439"/>
      <c r="C10" s="439"/>
      <c r="D10" s="439"/>
      <c r="E10" s="439"/>
      <c r="F10" s="439"/>
      <c r="G10" s="439"/>
      <c r="H10" s="439"/>
      <c r="I10" s="439"/>
      <c r="J10" s="440"/>
    </row>
    <row r="11" spans="1:10" ht="12.75" x14ac:dyDescent="0.25">
      <c r="A11" s="121" t="s">
        <v>103</v>
      </c>
      <c r="B11" s="480" t="s">
        <v>104</v>
      </c>
      <c r="C11" s="480"/>
      <c r="D11" s="480"/>
      <c r="E11" s="121" t="s">
        <v>105</v>
      </c>
      <c r="F11" s="112" t="s">
        <v>73</v>
      </c>
      <c r="G11" s="122" t="s">
        <v>70</v>
      </c>
      <c r="H11" s="481" t="s">
        <v>106</v>
      </c>
      <c r="I11" s="481"/>
      <c r="J11" s="481"/>
    </row>
    <row r="12" spans="1:10" ht="24.75" customHeight="1" x14ac:dyDescent="0.25">
      <c r="A12" s="140" t="s">
        <v>177</v>
      </c>
      <c r="B12" s="473" t="s">
        <v>254</v>
      </c>
      <c r="C12" s="473"/>
      <c r="D12" s="473"/>
      <c r="E12" s="113"/>
      <c r="F12" s="114"/>
      <c r="G12" s="120"/>
      <c r="H12" s="437">
        <f>SUBTOTAL(9,H13:H118)</f>
        <v>134056048</v>
      </c>
      <c r="I12" s="437"/>
      <c r="J12" s="437"/>
    </row>
    <row r="13" spans="1:10" ht="23.25" customHeight="1" x14ac:dyDescent="0.25">
      <c r="A13" s="141" t="s">
        <v>178</v>
      </c>
      <c r="B13" s="451" t="s">
        <v>509</v>
      </c>
      <c r="C13" s="451"/>
      <c r="D13" s="451"/>
      <c r="E13" s="119"/>
      <c r="F13" s="119"/>
      <c r="G13" s="119"/>
      <c r="H13" s="452">
        <f>SUBTOTAL(9,H14:H47)</f>
        <v>57022058</v>
      </c>
      <c r="I13" s="452"/>
      <c r="J13" s="452"/>
    </row>
    <row r="14" spans="1:10" ht="23.1" customHeight="1" x14ac:dyDescent="0.25">
      <c r="A14" s="136" t="s">
        <v>179</v>
      </c>
      <c r="B14" s="470" t="s">
        <v>384</v>
      </c>
      <c r="C14" s="471"/>
      <c r="D14" s="472"/>
      <c r="E14" s="106" t="s">
        <v>17</v>
      </c>
      <c r="F14" s="115">
        <v>13</v>
      </c>
      <c r="G14" s="195">
        <v>2864</v>
      </c>
      <c r="H14" s="449">
        <f t="shared" ref="H14:H25" si="0">ROUND(G14*F14,0)</f>
        <v>37232</v>
      </c>
      <c r="I14" s="449"/>
      <c r="J14" s="449"/>
    </row>
    <row r="15" spans="1:10" ht="23.1" customHeight="1" x14ac:dyDescent="0.25">
      <c r="A15" s="136" t="s">
        <v>180</v>
      </c>
      <c r="B15" s="470" t="s">
        <v>385</v>
      </c>
      <c r="C15" s="471"/>
      <c r="D15" s="472"/>
      <c r="E15" s="106" t="s">
        <v>21</v>
      </c>
      <c r="F15" s="115">
        <v>24.6</v>
      </c>
      <c r="G15" s="195">
        <v>17576</v>
      </c>
      <c r="H15" s="449">
        <f t="shared" si="0"/>
        <v>432370</v>
      </c>
      <c r="I15" s="449"/>
      <c r="J15" s="449"/>
    </row>
    <row r="16" spans="1:10" ht="23.1" customHeight="1" x14ac:dyDescent="0.25">
      <c r="A16" s="136" t="s">
        <v>181</v>
      </c>
      <c r="B16" s="470" t="s">
        <v>386</v>
      </c>
      <c r="C16" s="471"/>
      <c r="D16" s="472"/>
      <c r="E16" s="106" t="s">
        <v>21</v>
      </c>
      <c r="F16" s="115">
        <v>7.4</v>
      </c>
      <c r="G16" s="195">
        <v>26530</v>
      </c>
      <c r="H16" s="449">
        <f t="shared" si="0"/>
        <v>196322</v>
      </c>
      <c r="I16" s="449"/>
      <c r="J16" s="449"/>
    </row>
    <row r="17" spans="1:10" ht="23.1" customHeight="1" x14ac:dyDescent="0.25">
      <c r="A17" s="136" t="s">
        <v>182</v>
      </c>
      <c r="B17" s="470" t="s">
        <v>387</v>
      </c>
      <c r="C17" s="471"/>
      <c r="D17" s="472"/>
      <c r="E17" s="106" t="s">
        <v>9</v>
      </c>
      <c r="F17" s="115">
        <v>16.899999999999999</v>
      </c>
      <c r="G17" s="196">
        <v>107228</v>
      </c>
      <c r="H17" s="449">
        <f t="shared" si="0"/>
        <v>1812153</v>
      </c>
      <c r="I17" s="449"/>
      <c r="J17" s="449"/>
    </row>
    <row r="18" spans="1:10" ht="23.1" customHeight="1" x14ac:dyDescent="0.25">
      <c r="A18" s="136" t="s">
        <v>183</v>
      </c>
      <c r="B18" s="470" t="s">
        <v>388</v>
      </c>
      <c r="C18" s="471"/>
      <c r="D18" s="472"/>
      <c r="E18" s="106" t="s">
        <v>21</v>
      </c>
      <c r="F18" s="115">
        <v>6.2</v>
      </c>
      <c r="G18" s="196">
        <v>726679</v>
      </c>
      <c r="H18" s="449">
        <f t="shared" si="0"/>
        <v>4505410</v>
      </c>
      <c r="I18" s="449"/>
      <c r="J18" s="449"/>
    </row>
    <row r="19" spans="1:10" ht="20.25" customHeight="1" x14ac:dyDescent="0.25">
      <c r="A19" s="136" t="s">
        <v>184</v>
      </c>
      <c r="B19" s="470" t="s">
        <v>389</v>
      </c>
      <c r="C19" s="471"/>
      <c r="D19" s="472"/>
      <c r="E19" s="106" t="s">
        <v>21</v>
      </c>
      <c r="F19" s="115">
        <v>2.2999999999999998</v>
      </c>
      <c r="G19" s="195">
        <v>620812</v>
      </c>
      <c r="H19" s="449">
        <f t="shared" si="0"/>
        <v>1427868</v>
      </c>
      <c r="I19" s="449"/>
      <c r="J19" s="449"/>
    </row>
    <row r="20" spans="1:10" ht="23.1" customHeight="1" x14ac:dyDescent="0.25">
      <c r="A20" s="136" t="s">
        <v>185</v>
      </c>
      <c r="B20" s="470" t="s">
        <v>376</v>
      </c>
      <c r="C20" s="471"/>
      <c r="D20" s="472"/>
      <c r="E20" s="106" t="s">
        <v>74</v>
      </c>
      <c r="F20" s="115">
        <v>1006.6</v>
      </c>
      <c r="G20" s="195">
        <v>3955</v>
      </c>
      <c r="H20" s="449">
        <f t="shared" si="0"/>
        <v>3981103</v>
      </c>
      <c r="I20" s="449"/>
      <c r="J20" s="449"/>
    </row>
    <row r="21" spans="1:10" ht="23.1" customHeight="1" x14ac:dyDescent="0.25">
      <c r="A21" s="136" t="s">
        <v>273</v>
      </c>
      <c r="B21" s="448" t="s">
        <v>390</v>
      </c>
      <c r="C21" s="448"/>
      <c r="D21" s="448"/>
      <c r="E21" s="106" t="s">
        <v>11</v>
      </c>
      <c r="F21" s="115">
        <v>2</v>
      </c>
      <c r="G21" s="196">
        <v>175082</v>
      </c>
      <c r="H21" s="449">
        <f t="shared" si="0"/>
        <v>350164</v>
      </c>
      <c r="I21" s="449"/>
      <c r="J21" s="449"/>
    </row>
    <row r="22" spans="1:10" ht="23.1" customHeight="1" x14ac:dyDescent="0.25">
      <c r="A22" s="136" t="s">
        <v>186</v>
      </c>
      <c r="B22" s="470" t="s">
        <v>391</v>
      </c>
      <c r="C22" s="471"/>
      <c r="D22" s="472"/>
      <c r="E22" s="106" t="s">
        <v>21</v>
      </c>
      <c r="F22" s="115">
        <v>1.2</v>
      </c>
      <c r="G22" s="196">
        <v>424036</v>
      </c>
      <c r="H22" s="449">
        <f t="shared" si="0"/>
        <v>508843</v>
      </c>
      <c r="I22" s="449"/>
      <c r="J22" s="449"/>
    </row>
    <row r="23" spans="1:10" ht="23.1" customHeight="1" x14ac:dyDescent="0.25">
      <c r="A23" s="136" t="s">
        <v>516</v>
      </c>
      <c r="B23" s="470" t="s">
        <v>370</v>
      </c>
      <c r="C23" s="471"/>
      <c r="D23" s="472"/>
      <c r="E23" s="106" t="s">
        <v>21</v>
      </c>
      <c r="F23" s="115">
        <v>9.1</v>
      </c>
      <c r="G23" s="195">
        <v>15235</v>
      </c>
      <c r="H23" s="449">
        <f t="shared" si="0"/>
        <v>138639</v>
      </c>
      <c r="I23" s="449"/>
      <c r="J23" s="449"/>
    </row>
    <row r="24" spans="1:10" ht="21" customHeight="1" x14ac:dyDescent="0.25">
      <c r="A24" s="136" t="s">
        <v>187</v>
      </c>
      <c r="B24" s="470" t="s">
        <v>363</v>
      </c>
      <c r="C24" s="471"/>
      <c r="D24" s="472"/>
      <c r="E24" s="106" t="s">
        <v>21</v>
      </c>
      <c r="F24" s="115">
        <v>31.9</v>
      </c>
      <c r="G24" s="195">
        <v>39364</v>
      </c>
      <c r="H24" s="449">
        <f t="shared" si="0"/>
        <v>1255712</v>
      </c>
      <c r="I24" s="449"/>
      <c r="J24" s="449"/>
    </row>
    <row r="25" spans="1:10" ht="113.25" customHeight="1" x14ac:dyDescent="0.25">
      <c r="A25" s="136" t="s">
        <v>188</v>
      </c>
      <c r="B25" s="470" t="s">
        <v>504</v>
      </c>
      <c r="C25" s="471"/>
      <c r="D25" s="472"/>
      <c r="E25" s="106" t="s">
        <v>11</v>
      </c>
      <c r="F25" s="115">
        <v>2</v>
      </c>
      <c r="G25" s="196">
        <v>1141945</v>
      </c>
      <c r="H25" s="449">
        <f t="shared" si="0"/>
        <v>2283890</v>
      </c>
      <c r="I25" s="449"/>
      <c r="J25" s="449"/>
    </row>
    <row r="26" spans="1:10" ht="23.1" customHeight="1" x14ac:dyDescent="0.25">
      <c r="A26" s="107"/>
      <c r="B26" s="450" t="s">
        <v>276</v>
      </c>
      <c r="C26" s="450"/>
      <c r="D26" s="450"/>
      <c r="E26" s="106"/>
      <c r="F26" s="115"/>
      <c r="G26" s="195"/>
      <c r="H26" s="449"/>
      <c r="I26" s="449"/>
      <c r="J26" s="449"/>
    </row>
    <row r="27" spans="1:10" s="100" customFormat="1" ht="29.25" customHeight="1" x14ac:dyDescent="0.25">
      <c r="A27" s="136" t="s">
        <v>189</v>
      </c>
      <c r="B27" s="448" t="s">
        <v>394</v>
      </c>
      <c r="C27" s="448"/>
      <c r="D27" s="448"/>
      <c r="E27" s="106" t="s">
        <v>11</v>
      </c>
      <c r="F27" s="115">
        <v>2</v>
      </c>
      <c r="G27" s="196">
        <v>1648801</v>
      </c>
      <c r="H27" s="449">
        <f t="shared" ref="H27:H38" si="1">ROUND(G27*F27,0)</f>
        <v>3297602</v>
      </c>
      <c r="I27" s="449"/>
      <c r="J27" s="449"/>
    </row>
    <row r="28" spans="1:10" ht="21" customHeight="1" x14ac:dyDescent="0.25">
      <c r="A28" s="136" t="s">
        <v>506</v>
      </c>
      <c r="B28" s="448" t="s">
        <v>397</v>
      </c>
      <c r="C28" s="448"/>
      <c r="D28" s="448"/>
      <c r="E28" s="106" t="s">
        <v>11</v>
      </c>
      <c r="F28" s="115">
        <v>2</v>
      </c>
      <c r="G28" s="196">
        <v>1737186</v>
      </c>
      <c r="H28" s="449">
        <f t="shared" si="1"/>
        <v>3474372</v>
      </c>
      <c r="I28" s="449"/>
      <c r="J28" s="449"/>
    </row>
    <row r="29" spans="1:10" ht="21" customHeight="1" x14ac:dyDescent="0.25">
      <c r="A29" s="136" t="s">
        <v>264</v>
      </c>
      <c r="B29" s="448" t="s">
        <v>398</v>
      </c>
      <c r="C29" s="448"/>
      <c r="D29" s="448"/>
      <c r="E29" s="106" t="s">
        <v>11</v>
      </c>
      <c r="F29" s="115">
        <v>1</v>
      </c>
      <c r="G29" s="196">
        <v>1728239</v>
      </c>
      <c r="H29" s="449">
        <f t="shared" si="1"/>
        <v>1728239</v>
      </c>
      <c r="I29" s="449"/>
      <c r="J29" s="449"/>
    </row>
    <row r="30" spans="1:10" ht="21" customHeight="1" x14ac:dyDescent="0.25">
      <c r="A30" s="136" t="s">
        <v>190</v>
      </c>
      <c r="B30" s="448" t="s">
        <v>399</v>
      </c>
      <c r="C30" s="448"/>
      <c r="D30" s="448"/>
      <c r="E30" s="106" t="s">
        <v>11</v>
      </c>
      <c r="F30" s="115">
        <v>1</v>
      </c>
      <c r="G30" s="196">
        <v>849124</v>
      </c>
      <c r="H30" s="449">
        <f t="shared" si="1"/>
        <v>849124</v>
      </c>
      <c r="I30" s="449"/>
      <c r="J30" s="449"/>
    </row>
    <row r="31" spans="1:10" ht="23.1" customHeight="1" x14ac:dyDescent="0.25">
      <c r="A31" s="136" t="s">
        <v>191</v>
      </c>
      <c r="B31" s="448" t="s">
        <v>400</v>
      </c>
      <c r="C31" s="448"/>
      <c r="D31" s="448"/>
      <c r="E31" s="106" t="s">
        <v>11</v>
      </c>
      <c r="F31" s="115">
        <v>3</v>
      </c>
      <c r="G31" s="196">
        <v>891770</v>
      </c>
      <c r="H31" s="449">
        <f t="shared" si="1"/>
        <v>2675310</v>
      </c>
      <c r="I31" s="449"/>
      <c r="J31" s="449"/>
    </row>
    <row r="32" spans="1:10" ht="23.1" customHeight="1" x14ac:dyDescent="0.25">
      <c r="A32" s="136" t="s">
        <v>192</v>
      </c>
      <c r="B32" s="448" t="s">
        <v>401</v>
      </c>
      <c r="C32" s="448"/>
      <c r="D32" s="448"/>
      <c r="E32" s="106" t="s">
        <v>11</v>
      </c>
      <c r="F32" s="115">
        <v>1</v>
      </c>
      <c r="G32" s="196">
        <v>11679198</v>
      </c>
      <c r="H32" s="449">
        <f t="shared" si="1"/>
        <v>11679198</v>
      </c>
      <c r="I32" s="449"/>
      <c r="J32" s="449"/>
    </row>
    <row r="33" spans="1:10" ht="23.1" customHeight="1" x14ac:dyDescent="0.25">
      <c r="A33" s="136" t="s">
        <v>193</v>
      </c>
      <c r="B33" s="448" t="s">
        <v>402</v>
      </c>
      <c r="C33" s="448"/>
      <c r="D33" s="448"/>
      <c r="E33" s="106" t="s">
        <v>11</v>
      </c>
      <c r="F33" s="115">
        <v>1</v>
      </c>
      <c r="G33" s="196">
        <v>3031843</v>
      </c>
      <c r="H33" s="449">
        <f t="shared" si="1"/>
        <v>3031843</v>
      </c>
      <c r="I33" s="449"/>
      <c r="J33" s="449"/>
    </row>
    <row r="34" spans="1:10" ht="23.1" customHeight="1" x14ac:dyDescent="0.25">
      <c r="A34" s="136" t="s">
        <v>194</v>
      </c>
      <c r="B34" s="448" t="s">
        <v>403</v>
      </c>
      <c r="C34" s="448"/>
      <c r="D34" s="448"/>
      <c r="E34" s="106" t="s">
        <v>11</v>
      </c>
      <c r="F34" s="115">
        <v>2</v>
      </c>
      <c r="G34" s="196">
        <v>371641</v>
      </c>
      <c r="H34" s="449">
        <f t="shared" si="1"/>
        <v>743282</v>
      </c>
      <c r="I34" s="449"/>
      <c r="J34" s="449"/>
    </row>
    <row r="35" spans="1:10" ht="23.1" customHeight="1" x14ac:dyDescent="0.25">
      <c r="A35" s="136" t="s">
        <v>195</v>
      </c>
      <c r="B35" s="448" t="s">
        <v>404</v>
      </c>
      <c r="C35" s="448"/>
      <c r="D35" s="448"/>
      <c r="E35" s="106" t="s">
        <v>11</v>
      </c>
      <c r="F35" s="115">
        <v>2</v>
      </c>
      <c r="G35" s="196">
        <v>763638</v>
      </c>
      <c r="H35" s="449">
        <f t="shared" si="1"/>
        <v>1527276</v>
      </c>
      <c r="I35" s="449"/>
      <c r="J35" s="449"/>
    </row>
    <row r="36" spans="1:10" ht="23.1" customHeight="1" x14ac:dyDescent="0.25">
      <c r="A36" s="136" t="s">
        <v>196</v>
      </c>
      <c r="B36" s="448" t="s">
        <v>406</v>
      </c>
      <c r="C36" s="448"/>
      <c r="D36" s="448"/>
      <c r="E36" s="106" t="s">
        <v>11</v>
      </c>
      <c r="F36" s="115">
        <v>2</v>
      </c>
      <c r="G36" s="196">
        <v>522500</v>
      </c>
      <c r="H36" s="449">
        <f t="shared" si="1"/>
        <v>1045000</v>
      </c>
      <c r="I36" s="449"/>
      <c r="J36" s="449"/>
    </row>
    <row r="37" spans="1:10" ht="23.1" customHeight="1" x14ac:dyDescent="0.25">
      <c r="A37" s="136" t="s">
        <v>448</v>
      </c>
      <c r="B37" s="448" t="s">
        <v>407</v>
      </c>
      <c r="C37" s="448"/>
      <c r="D37" s="448"/>
      <c r="E37" s="106" t="s">
        <v>11</v>
      </c>
      <c r="F37" s="115">
        <v>1</v>
      </c>
      <c r="G37" s="196">
        <v>138383</v>
      </c>
      <c r="H37" s="449">
        <f t="shared" si="1"/>
        <v>138383</v>
      </c>
      <c r="I37" s="449"/>
      <c r="J37" s="449"/>
    </row>
    <row r="38" spans="1:10" ht="23.1" customHeight="1" x14ac:dyDescent="0.25">
      <c r="A38" s="136" t="s">
        <v>197</v>
      </c>
      <c r="B38" s="448" t="s">
        <v>408</v>
      </c>
      <c r="C38" s="448"/>
      <c r="D38" s="448"/>
      <c r="E38" s="106" t="s">
        <v>11</v>
      </c>
      <c r="F38" s="115">
        <v>1</v>
      </c>
      <c r="G38" s="196">
        <v>1895665</v>
      </c>
      <c r="H38" s="449">
        <f t="shared" si="1"/>
        <v>1895665</v>
      </c>
      <c r="I38" s="449"/>
      <c r="J38" s="449"/>
    </row>
    <row r="39" spans="1:10" ht="23.1" customHeight="1" x14ac:dyDescent="0.25">
      <c r="A39" s="136" t="s">
        <v>198</v>
      </c>
      <c r="B39" s="448" t="s">
        <v>405</v>
      </c>
      <c r="C39" s="448"/>
      <c r="D39" s="448"/>
      <c r="E39" s="106" t="s">
        <v>11</v>
      </c>
      <c r="F39" s="115">
        <v>1</v>
      </c>
      <c r="G39" s="196">
        <v>522500</v>
      </c>
      <c r="H39" s="449">
        <f t="shared" ref="H39" si="2">ROUND(G39*F39,0)</f>
        <v>522500</v>
      </c>
      <c r="I39" s="449"/>
      <c r="J39" s="449"/>
    </row>
    <row r="40" spans="1:10" ht="21" customHeight="1" x14ac:dyDescent="0.25">
      <c r="A40" s="136" t="s">
        <v>199</v>
      </c>
      <c r="B40" s="448" t="s">
        <v>393</v>
      </c>
      <c r="C40" s="448"/>
      <c r="D40" s="448"/>
      <c r="E40" s="106" t="s">
        <v>11</v>
      </c>
      <c r="F40" s="115">
        <v>2</v>
      </c>
      <c r="G40" s="196">
        <v>895931</v>
      </c>
      <c r="H40" s="449">
        <f t="shared" ref="H40:H46" si="3">ROUND(G40*F40,0)</f>
        <v>1791862</v>
      </c>
      <c r="I40" s="449"/>
      <c r="J40" s="449"/>
    </row>
    <row r="41" spans="1:10" ht="21" customHeight="1" x14ac:dyDescent="0.25">
      <c r="A41" s="136" t="s">
        <v>200</v>
      </c>
      <c r="B41" s="448" t="s">
        <v>392</v>
      </c>
      <c r="C41" s="448"/>
      <c r="D41" s="448"/>
      <c r="E41" s="106" t="s">
        <v>11</v>
      </c>
      <c r="F41" s="115">
        <v>2</v>
      </c>
      <c r="G41" s="196">
        <v>548048</v>
      </c>
      <c r="H41" s="449">
        <f t="shared" si="3"/>
        <v>1096096</v>
      </c>
      <c r="I41" s="449"/>
      <c r="J41" s="449"/>
    </row>
    <row r="42" spans="1:10" ht="21" customHeight="1" x14ac:dyDescent="0.25">
      <c r="A42" s="136" t="s">
        <v>201</v>
      </c>
      <c r="B42" s="448" t="s">
        <v>395</v>
      </c>
      <c r="C42" s="448"/>
      <c r="D42" s="448"/>
      <c r="E42" s="106" t="s">
        <v>11</v>
      </c>
      <c r="F42" s="115">
        <v>2</v>
      </c>
      <c r="G42" s="196">
        <v>950001</v>
      </c>
      <c r="H42" s="449">
        <f t="shared" si="3"/>
        <v>1900002</v>
      </c>
      <c r="I42" s="449"/>
      <c r="J42" s="449"/>
    </row>
    <row r="43" spans="1:10" ht="21" customHeight="1" x14ac:dyDescent="0.25">
      <c r="A43" s="136" t="s">
        <v>202</v>
      </c>
      <c r="B43" s="448" t="s">
        <v>396</v>
      </c>
      <c r="C43" s="448"/>
      <c r="D43" s="448"/>
      <c r="E43" s="106" t="s">
        <v>11</v>
      </c>
      <c r="F43" s="115">
        <v>2</v>
      </c>
      <c r="G43" s="196">
        <v>311296</v>
      </c>
      <c r="H43" s="449">
        <f t="shared" si="3"/>
        <v>622592</v>
      </c>
      <c r="I43" s="449"/>
      <c r="J43" s="449"/>
    </row>
    <row r="44" spans="1:10" ht="23.1" customHeight="1" x14ac:dyDescent="0.25">
      <c r="A44" s="136" t="s">
        <v>203</v>
      </c>
      <c r="B44" s="448" t="s">
        <v>409</v>
      </c>
      <c r="C44" s="448"/>
      <c r="D44" s="448"/>
      <c r="E44" s="106" t="s">
        <v>11</v>
      </c>
      <c r="F44" s="115">
        <v>10</v>
      </c>
      <c r="G44" s="196">
        <v>50090</v>
      </c>
      <c r="H44" s="449">
        <f t="shared" si="3"/>
        <v>500900</v>
      </c>
      <c r="I44" s="449"/>
      <c r="J44" s="449"/>
    </row>
    <row r="45" spans="1:10" ht="23.1" customHeight="1" x14ac:dyDescent="0.25">
      <c r="A45" s="136" t="s">
        <v>270</v>
      </c>
      <c r="B45" s="448" t="s">
        <v>410</v>
      </c>
      <c r="C45" s="448"/>
      <c r="D45" s="448"/>
      <c r="E45" s="106" t="s">
        <v>11</v>
      </c>
      <c r="F45" s="115">
        <v>12</v>
      </c>
      <c r="G45" s="215">
        <v>104459</v>
      </c>
      <c r="H45" s="449">
        <f t="shared" ref="H45" si="4">ROUND(G45*F45,0)</f>
        <v>1253508</v>
      </c>
      <c r="I45" s="449"/>
      <c r="J45" s="449"/>
    </row>
    <row r="46" spans="1:10" ht="23.1" customHeight="1" x14ac:dyDescent="0.25">
      <c r="A46" s="136" t="s">
        <v>271</v>
      </c>
      <c r="B46" s="448" t="s">
        <v>505</v>
      </c>
      <c r="C46" s="448"/>
      <c r="D46" s="448"/>
      <c r="E46" s="106" t="s">
        <v>11</v>
      </c>
      <c r="F46" s="115">
        <v>2</v>
      </c>
      <c r="G46" s="215">
        <v>159799</v>
      </c>
      <c r="H46" s="449">
        <f t="shared" si="3"/>
        <v>319598</v>
      </c>
      <c r="I46" s="449"/>
      <c r="J46" s="449"/>
    </row>
    <row r="47" spans="1:10" ht="23.1" customHeight="1" x14ac:dyDescent="0.25">
      <c r="A47" s="136"/>
      <c r="B47" s="448"/>
      <c r="C47" s="448"/>
      <c r="D47" s="448"/>
      <c r="E47" s="106"/>
      <c r="F47" s="115"/>
      <c r="G47" s="147"/>
      <c r="H47" s="449"/>
      <c r="I47" s="449"/>
      <c r="J47" s="449"/>
    </row>
    <row r="48" spans="1:10" ht="23.1" customHeight="1" x14ac:dyDescent="0.25">
      <c r="A48" s="141" t="s">
        <v>204</v>
      </c>
      <c r="B48" s="451" t="s">
        <v>95</v>
      </c>
      <c r="C48" s="451"/>
      <c r="D48" s="451"/>
      <c r="E48" s="119"/>
      <c r="F48" s="119"/>
      <c r="G48" s="119"/>
      <c r="H48" s="452">
        <f>SUBTOTAL(9,H49:H86)</f>
        <v>40358755</v>
      </c>
      <c r="I48" s="452"/>
      <c r="J48" s="452"/>
    </row>
    <row r="49" spans="1:10" ht="23.1" customHeight="1" x14ac:dyDescent="0.25">
      <c r="A49" s="136" t="s">
        <v>205</v>
      </c>
      <c r="B49" s="470" t="s">
        <v>384</v>
      </c>
      <c r="C49" s="471"/>
      <c r="D49" s="472"/>
      <c r="E49" s="106" t="s">
        <v>17</v>
      </c>
      <c r="F49" s="115">
        <v>8.8000000000000007</v>
      </c>
      <c r="G49" s="214">
        <v>2864</v>
      </c>
      <c r="H49" s="449">
        <f t="shared" ref="H49:H59" si="5">ROUND(G49*F49,0)</f>
        <v>25203</v>
      </c>
      <c r="I49" s="449"/>
      <c r="J49" s="449"/>
    </row>
    <row r="50" spans="1:10" ht="23.1" customHeight="1" x14ac:dyDescent="0.25">
      <c r="A50" s="136" t="s">
        <v>206</v>
      </c>
      <c r="B50" s="448" t="s">
        <v>411</v>
      </c>
      <c r="C50" s="448"/>
      <c r="D50" s="448"/>
      <c r="E50" s="106" t="s">
        <v>21</v>
      </c>
      <c r="F50" s="115">
        <v>17.600000000000001</v>
      </c>
      <c r="G50" s="195">
        <v>17576</v>
      </c>
      <c r="H50" s="449">
        <f t="shared" si="5"/>
        <v>309338</v>
      </c>
      <c r="I50" s="449"/>
      <c r="J50" s="449"/>
    </row>
    <row r="51" spans="1:10" ht="23.1" customHeight="1" x14ac:dyDescent="0.25">
      <c r="A51" s="136" t="s">
        <v>207</v>
      </c>
      <c r="B51" s="448" t="s">
        <v>386</v>
      </c>
      <c r="C51" s="448"/>
      <c r="D51" s="448"/>
      <c r="E51" s="106" t="s">
        <v>21</v>
      </c>
      <c r="F51" s="115">
        <v>5.3</v>
      </c>
      <c r="G51" s="195">
        <v>26530</v>
      </c>
      <c r="H51" s="449">
        <f t="shared" si="5"/>
        <v>140609</v>
      </c>
      <c r="I51" s="449"/>
      <c r="J51" s="449"/>
    </row>
    <row r="52" spans="1:10" ht="23.1" customHeight="1" x14ac:dyDescent="0.25">
      <c r="A52" s="136" t="s">
        <v>208</v>
      </c>
      <c r="B52" s="448" t="s">
        <v>387</v>
      </c>
      <c r="C52" s="448"/>
      <c r="D52" s="448"/>
      <c r="E52" s="106" t="s">
        <v>9</v>
      </c>
      <c r="F52" s="115">
        <v>13.1</v>
      </c>
      <c r="G52" s="195">
        <v>107228</v>
      </c>
      <c r="H52" s="449">
        <f t="shared" si="5"/>
        <v>1404687</v>
      </c>
      <c r="I52" s="449"/>
      <c r="J52" s="449"/>
    </row>
    <row r="53" spans="1:10" ht="23.1" customHeight="1" x14ac:dyDescent="0.25">
      <c r="A53" s="136" t="s">
        <v>209</v>
      </c>
      <c r="B53" s="448" t="s">
        <v>388</v>
      </c>
      <c r="C53" s="448"/>
      <c r="D53" s="448"/>
      <c r="E53" s="106" t="s">
        <v>21</v>
      </c>
      <c r="F53" s="115">
        <v>4.8</v>
      </c>
      <c r="G53" s="195">
        <v>726679</v>
      </c>
      <c r="H53" s="449">
        <f t="shared" si="5"/>
        <v>3488059</v>
      </c>
      <c r="I53" s="449"/>
      <c r="J53" s="449"/>
    </row>
    <row r="54" spans="1:10" ht="23.1" customHeight="1" x14ac:dyDescent="0.25">
      <c r="A54" s="136" t="s">
        <v>210</v>
      </c>
      <c r="B54" s="448" t="s">
        <v>389</v>
      </c>
      <c r="C54" s="448"/>
      <c r="D54" s="448"/>
      <c r="E54" s="106" t="s">
        <v>21</v>
      </c>
      <c r="F54" s="115">
        <v>1.6</v>
      </c>
      <c r="G54" s="195">
        <v>620812</v>
      </c>
      <c r="H54" s="449">
        <f t="shared" si="5"/>
        <v>993299</v>
      </c>
      <c r="I54" s="449"/>
      <c r="J54" s="449"/>
    </row>
    <row r="55" spans="1:10" ht="23.1" customHeight="1" x14ac:dyDescent="0.25">
      <c r="A55" s="136" t="s">
        <v>211</v>
      </c>
      <c r="B55" s="448" t="s">
        <v>376</v>
      </c>
      <c r="C55" s="448"/>
      <c r="D55" s="448"/>
      <c r="E55" s="106" t="s">
        <v>74</v>
      </c>
      <c r="F55" s="115">
        <v>780.7</v>
      </c>
      <c r="G55" s="195">
        <v>3955</v>
      </c>
      <c r="H55" s="449">
        <f t="shared" si="5"/>
        <v>3087669</v>
      </c>
      <c r="I55" s="449"/>
      <c r="J55" s="449"/>
    </row>
    <row r="56" spans="1:10" ht="23.1" customHeight="1" x14ac:dyDescent="0.25">
      <c r="A56" s="136" t="s">
        <v>265</v>
      </c>
      <c r="B56" s="448" t="s">
        <v>390</v>
      </c>
      <c r="C56" s="448"/>
      <c r="D56" s="448"/>
      <c r="E56" s="106" t="s">
        <v>11</v>
      </c>
      <c r="F56" s="115">
        <v>2</v>
      </c>
      <c r="G56" s="302">
        <v>175082</v>
      </c>
      <c r="H56" s="449">
        <f t="shared" si="5"/>
        <v>350164</v>
      </c>
      <c r="I56" s="449"/>
      <c r="J56" s="449"/>
    </row>
    <row r="57" spans="1:10" ht="23.1" customHeight="1" x14ac:dyDescent="0.25">
      <c r="A57" s="136" t="s">
        <v>212</v>
      </c>
      <c r="B57" s="448" t="s">
        <v>391</v>
      </c>
      <c r="C57" s="448"/>
      <c r="D57" s="448"/>
      <c r="E57" s="106" t="s">
        <v>21</v>
      </c>
      <c r="F57" s="115">
        <v>1.2</v>
      </c>
      <c r="G57" s="195">
        <v>424036</v>
      </c>
      <c r="H57" s="449">
        <f t="shared" si="5"/>
        <v>508843</v>
      </c>
      <c r="I57" s="449"/>
      <c r="J57" s="449"/>
    </row>
    <row r="58" spans="1:10" ht="23.1" customHeight="1" x14ac:dyDescent="0.25">
      <c r="A58" s="136" t="s">
        <v>517</v>
      </c>
      <c r="B58" s="448" t="s">
        <v>370</v>
      </c>
      <c r="C58" s="448"/>
      <c r="D58" s="448"/>
      <c r="E58" s="106" t="s">
        <v>21</v>
      </c>
      <c r="F58" s="115">
        <v>7.4</v>
      </c>
      <c r="G58" s="195">
        <v>15235</v>
      </c>
      <c r="H58" s="449">
        <f t="shared" si="5"/>
        <v>112739</v>
      </c>
      <c r="I58" s="449"/>
      <c r="J58" s="449"/>
    </row>
    <row r="59" spans="1:10" ht="23.1" customHeight="1" x14ac:dyDescent="0.25">
      <c r="A59" s="136" t="s">
        <v>213</v>
      </c>
      <c r="B59" s="448" t="s">
        <v>363</v>
      </c>
      <c r="C59" s="448"/>
      <c r="D59" s="448"/>
      <c r="E59" s="106" t="s">
        <v>21</v>
      </c>
      <c r="F59" s="115">
        <v>22.9</v>
      </c>
      <c r="G59" s="195">
        <v>39364</v>
      </c>
      <c r="H59" s="449">
        <f t="shared" si="5"/>
        <v>901436</v>
      </c>
      <c r="I59" s="449"/>
      <c r="J59" s="449"/>
    </row>
    <row r="60" spans="1:10" ht="115.5" customHeight="1" x14ac:dyDescent="0.25">
      <c r="A60" s="136" t="s">
        <v>214</v>
      </c>
      <c r="B60" s="448" t="s">
        <v>504</v>
      </c>
      <c r="C60" s="448"/>
      <c r="D60" s="448"/>
      <c r="E60" s="106" t="s">
        <v>11</v>
      </c>
      <c r="F60" s="115">
        <v>2</v>
      </c>
      <c r="G60" s="195">
        <v>1141945</v>
      </c>
      <c r="H60" s="449">
        <f t="shared" ref="H60" si="6">ROUND(G60*F60,0)</f>
        <v>2283890</v>
      </c>
      <c r="I60" s="449"/>
      <c r="J60" s="449"/>
    </row>
    <row r="61" spans="1:10" ht="23.1" customHeight="1" x14ac:dyDescent="0.25">
      <c r="A61" s="136"/>
      <c r="B61" s="450" t="s">
        <v>276</v>
      </c>
      <c r="C61" s="450"/>
      <c r="D61" s="450"/>
      <c r="E61" s="106"/>
      <c r="F61" s="115"/>
      <c r="G61" s="195"/>
      <c r="H61" s="449"/>
      <c r="I61" s="449"/>
      <c r="J61" s="449"/>
    </row>
    <row r="62" spans="1:10" s="100" customFormat="1" ht="21.75" customHeight="1" x14ac:dyDescent="0.25">
      <c r="A62" s="136" t="s">
        <v>215</v>
      </c>
      <c r="B62" s="448" t="s">
        <v>422</v>
      </c>
      <c r="C62" s="448"/>
      <c r="D62" s="448"/>
      <c r="E62" s="106" t="s">
        <v>11</v>
      </c>
      <c r="F62" s="115">
        <v>2</v>
      </c>
      <c r="G62" s="195">
        <v>1365023</v>
      </c>
      <c r="H62" s="449">
        <f t="shared" ref="H62:H73" si="7">ROUND(G62*F62,0)</f>
        <v>2730046</v>
      </c>
      <c r="I62" s="449"/>
      <c r="J62" s="449"/>
    </row>
    <row r="63" spans="1:10" ht="23.25" customHeight="1" x14ac:dyDescent="0.25">
      <c r="A63" s="136" t="s">
        <v>518</v>
      </c>
      <c r="B63" s="448" t="s">
        <v>412</v>
      </c>
      <c r="C63" s="448"/>
      <c r="D63" s="448"/>
      <c r="E63" s="106" t="s">
        <v>11</v>
      </c>
      <c r="F63" s="115">
        <v>2</v>
      </c>
      <c r="G63" s="195">
        <v>982884</v>
      </c>
      <c r="H63" s="449">
        <f t="shared" si="7"/>
        <v>1965768</v>
      </c>
      <c r="I63" s="449"/>
      <c r="J63" s="449"/>
    </row>
    <row r="64" spans="1:10" ht="23.25" customHeight="1" x14ac:dyDescent="0.25">
      <c r="A64" s="136" t="s">
        <v>266</v>
      </c>
      <c r="B64" s="448" t="s">
        <v>413</v>
      </c>
      <c r="C64" s="448"/>
      <c r="D64" s="448"/>
      <c r="E64" s="106" t="s">
        <v>11</v>
      </c>
      <c r="F64" s="115">
        <v>1</v>
      </c>
      <c r="G64" s="195">
        <v>1127783</v>
      </c>
      <c r="H64" s="449">
        <f t="shared" si="7"/>
        <v>1127783</v>
      </c>
      <c r="I64" s="449"/>
      <c r="J64" s="449"/>
    </row>
    <row r="65" spans="1:10" ht="23.1" customHeight="1" x14ac:dyDescent="0.25">
      <c r="A65" s="136" t="s">
        <v>216</v>
      </c>
      <c r="B65" s="448" t="s">
        <v>414</v>
      </c>
      <c r="C65" s="448"/>
      <c r="D65" s="448"/>
      <c r="E65" s="106" t="s">
        <v>11</v>
      </c>
      <c r="F65" s="115">
        <v>1</v>
      </c>
      <c r="G65" s="195">
        <v>602852</v>
      </c>
      <c r="H65" s="449">
        <f t="shared" si="7"/>
        <v>602852</v>
      </c>
      <c r="I65" s="449"/>
      <c r="J65" s="449"/>
    </row>
    <row r="66" spans="1:10" ht="23.1" customHeight="1" x14ac:dyDescent="0.25">
      <c r="A66" s="136" t="s">
        <v>267</v>
      </c>
      <c r="B66" s="448" t="s">
        <v>423</v>
      </c>
      <c r="C66" s="448"/>
      <c r="D66" s="448"/>
      <c r="E66" s="106" t="s">
        <v>11</v>
      </c>
      <c r="F66" s="115">
        <v>2</v>
      </c>
      <c r="G66" s="195">
        <v>771971</v>
      </c>
      <c r="H66" s="449">
        <f t="shared" si="7"/>
        <v>1543942</v>
      </c>
      <c r="I66" s="449"/>
      <c r="J66" s="449"/>
    </row>
    <row r="67" spans="1:10" ht="23.1" customHeight="1" x14ac:dyDescent="0.25">
      <c r="A67" s="136" t="s">
        <v>217</v>
      </c>
      <c r="B67" s="448" t="s">
        <v>415</v>
      </c>
      <c r="C67" s="448"/>
      <c r="D67" s="448"/>
      <c r="E67" s="106" t="s">
        <v>11</v>
      </c>
      <c r="F67" s="115">
        <v>1</v>
      </c>
      <c r="G67" s="195">
        <v>5295892</v>
      </c>
      <c r="H67" s="449">
        <f t="shared" si="7"/>
        <v>5295892</v>
      </c>
      <c r="I67" s="449"/>
      <c r="J67" s="449"/>
    </row>
    <row r="68" spans="1:10" ht="23.1" customHeight="1" x14ac:dyDescent="0.25">
      <c r="A68" s="136" t="s">
        <v>218</v>
      </c>
      <c r="B68" s="448" t="s">
        <v>417</v>
      </c>
      <c r="C68" s="448"/>
      <c r="D68" s="448"/>
      <c r="E68" s="106" t="s">
        <v>11</v>
      </c>
      <c r="F68" s="115">
        <v>2</v>
      </c>
      <c r="G68" s="195">
        <v>371641</v>
      </c>
      <c r="H68" s="449">
        <f t="shared" si="7"/>
        <v>743282</v>
      </c>
      <c r="I68" s="449"/>
      <c r="J68" s="449"/>
    </row>
    <row r="69" spans="1:10" ht="23.1" customHeight="1" x14ac:dyDescent="0.25">
      <c r="A69" s="136" t="s">
        <v>219</v>
      </c>
      <c r="B69" s="448" t="s">
        <v>404</v>
      </c>
      <c r="C69" s="448"/>
      <c r="D69" s="448"/>
      <c r="E69" s="106" t="s">
        <v>11</v>
      </c>
      <c r="F69" s="115">
        <v>2</v>
      </c>
      <c r="G69" s="195">
        <v>763638</v>
      </c>
      <c r="H69" s="449">
        <f t="shared" si="7"/>
        <v>1527276</v>
      </c>
      <c r="I69" s="449"/>
      <c r="J69" s="449"/>
    </row>
    <row r="70" spans="1:10" ht="21" customHeight="1" x14ac:dyDescent="0.25">
      <c r="A70" s="136" t="s">
        <v>220</v>
      </c>
      <c r="B70" s="448" t="s">
        <v>418</v>
      </c>
      <c r="C70" s="448"/>
      <c r="D70" s="448"/>
      <c r="E70" s="106" t="s">
        <v>11</v>
      </c>
      <c r="F70" s="115">
        <v>2</v>
      </c>
      <c r="G70" s="195">
        <v>396681</v>
      </c>
      <c r="H70" s="449">
        <f t="shared" si="7"/>
        <v>793362</v>
      </c>
      <c r="I70" s="449"/>
      <c r="J70" s="449"/>
    </row>
    <row r="71" spans="1:10" ht="23.1" customHeight="1" x14ac:dyDescent="0.25">
      <c r="A71" s="136" t="s">
        <v>221</v>
      </c>
      <c r="B71" s="448" t="s">
        <v>407</v>
      </c>
      <c r="C71" s="448"/>
      <c r="D71" s="448"/>
      <c r="E71" s="106" t="s">
        <v>11</v>
      </c>
      <c r="F71" s="115">
        <v>1</v>
      </c>
      <c r="G71" s="195">
        <v>138383</v>
      </c>
      <c r="H71" s="449">
        <f t="shared" si="7"/>
        <v>138383</v>
      </c>
      <c r="I71" s="449"/>
      <c r="J71" s="449"/>
    </row>
    <row r="72" spans="1:10" ht="23.1" customHeight="1" x14ac:dyDescent="0.25">
      <c r="A72" s="136" t="s">
        <v>222</v>
      </c>
      <c r="B72" s="448" t="s">
        <v>408</v>
      </c>
      <c r="C72" s="448"/>
      <c r="D72" s="448"/>
      <c r="E72" s="106" t="s">
        <v>11</v>
      </c>
      <c r="F72" s="115">
        <v>1</v>
      </c>
      <c r="G72" s="195">
        <v>1895665</v>
      </c>
      <c r="H72" s="449">
        <f t="shared" si="7"/>
        <v>1895665</v>
      </c>
      <c r="I72" s="449"/>
      <c r="J72" s="449"/>
    </row>
    <row r="73" spans="1:10" ht="23.1" customHeight="1" x14ac:dyDescent="0.25">
      <c r="A73" s="136" t="s">
        <v>223</v>
      </c>
      <c r="B73" s="448" t="s">
        <v>405</v>
      </c>
      <c r="C73" s="448"/>
      <c r="D73" s="448"/>
      <c r="E73" s="106" t="s">
        <v>11</v>
      </c>
      <c r="F73" s="115">
        <v>1</v>
      </c>
      <c r="G73" s="195">
        <v>522500</v>
      </c>
      <c r="H73" s="449">
        <f t="shared" si="7"/>
        <v>522500</v>
      </c>
      <c r="I73" s="449"/>
      <c r="J73" s="449"/>
    </row>
    <row r="74" spans="1:10" ht="23.1" customHeight="1" x14ac:dyDescent="0.25">
      <c r="A74" s="136" t="s">
        <v>224</v>
      </c>
      <c r="B74" s="448" t="s">
        <v>395</v>
      </c>
      <c r="C74" s="448"/>
      <c r="D74" s="448"/>
      <c r="E74" s="106" t="s">
        <v>11</v>
      </c>
      <c r="F74" s="115">
        <v>2</v>
      </c>
      <c r="G74" s="195">
        <v>950001</v>
      </c>
      <c r="H74" s="449">
        <f t="shared" ref="H74:H75" si="8">ROUND(G74*F74,0)</f>
        <v>1900002</v>
      </c>
      <c r="I74" s="449"/>
      <c r="J74" s="449"/>
    </row>
    <row r="75" spans="1:10" ht="23.1" customHeight="1" x14ac:dyDescent="0.25">
      <c r="A75" s="136" t="s">
        <v>225</v>
      </c>
      <c r="B75" s="448" t="s">
        <v>396</v>
      </c>
      <c r="C75" s="448"/>
      <c r="D75" s="448"/>
      <c r="E75" s="106" t="s">
        <v>11</v>
      </c>
      <c r="F75" s="115">
        <v>2</v>
      </c>
      <c r="G75" s="195">
        <v>311296</v>
      </c>
      <c r="H75" s="449">
        <f t="shared" si="8"/>
        <v>622592</v>
      </c>
      <c r="I75" s="449"/>
      <c r="J75" s="449"/>
    </row>
    <row r="76" spans="1:10" ht="23.25" customHeight="1" x14ac:dyDescent="0.25">
      <c r="A76" s="136" t="s">
        <v>226</v>
      </c>
      <c r="B76" s="448" t="s">
        <v>409</v>
      </c>
      <c r="C76" s="448"/>
      <c r="D76" s="448"/>
      <c r="E76" s="106" t="s">
        <v>11</v>
      </c>
      <c r="F76" s="115">
        <v>10</v>
      </c>
      <c r="G76" s="195">
        <v>50090</v>
      </c>
      <c r="H76" s="449">
        <f t="shared" ref="H76:H77" si="9">ROUND(G76*F76,0)</f>
        <v>500900</v>
      </c>
      <c r="I76" s="449"/>
      <c r="J76" s="449"/>
    </row>
    <row r="77" spans="1:10" ht="23.1" customHeight="1" x14ac:dyDescent="0.25">
      <c r="A77" s="136" t="s">
        <v>227</v>
      </c>
      <c r="B77" s="448" t="s">
        <v>416</v>
      </c>
      <c r="C77" s="448"/>
      <c r="D77" s="448"/>
      <c r="E77" s="106" t="s">
        <v>11</v>
      </c>
      <c r="F77" s="115">
        <v>12</v>
      </c>
      <c r="G77" s="195">
        <v>72763</v>
      </c>
      <c r="H77" s="449">
        <f t="shared" si="9"/>
        <v>873156</v>
      </c>
      <c r="I77" s="449"/>
      <c r="J77" s="449"/>
    </row>
    <row r="78" spans="1:10" ht="23.1" customHeight="1" x14ac:dyDescent="0.25">
      <c r="A78" s="136"/>
      <c r="B78" s="486" t="s">
        <v>351</v>
      </c>
      <c r="C78" s="486"/>
      <c r="D78" s="486"/>
      <c r="E78" s="106"/>
      <c r="F78" s="115"/>
      <c r="G78" s="195"/>
      <c r="H78" s="449"/>
      <c r="I78" s="449"/>
      <c r="J78" s="449"/>
    </row>
    <row r="79" spans="1:10" ht="23.1" customHeight="1" x14ac:dyDescent="0.25">
      <c r="A79" s="136" t="s">
        <v>228</v>
      </c>
      <c r="B79" s="448" t="s">
        <v>411</v>
      </c>
      <c r="C79" s="448"/>
      <c r="D79" s="448"/>
      <c r="E79" s="106" t="s">
        <v>21</v>
      </c>
      <c r="F79" s="115">
        <v>9</v>
      </c>
      <c r="G79" s="195">
        <v>17576</v>
      </c>
      <c r="H79" s="449">
        <f t="shared" ref="H79:H85" si="10">ROUND(G79*F79,0)</f>
        <v>158184</v>
      </c>
      <c r="I79" s="449"/>
      <c r="J79" s="449"/>
    </row>
    <row r="80" spans="1:10" s="100" customFormat="1" ht="23.1" customHeight="1" x14ac:dyDescent="0.25">
      <c r="A80" s="136" t="s">
        <v>272</v>
      </c>
      <c r="B80" s="448" t="s">
        <v>370</v>
      </c>
      <c r="C80" s="448"/>
      <c r="D80" s="448"/>
      <c r="E80" s="106" t="s">
        <v>21</v>
      </c>
      <c r="F80" s="115">
        <v>6.3</v>
      </c>
      <c r="G80" s="195">
        <v>15235</v>
      </c>
      <c r="H80" s="449">
        <f t="shared" si="10"/>
        <v>95981</v>
      </c>
      <c r="I80" s="449"/>
      <c r="J80" s="449"/>
    </row>
    <row r="81" spans="1:10" ht="23.1" customHeight="1" x14ac:dyDescent="0.25">
      <c r="A81" s="136" t="s">
        <v>470</v>
      </c>
      <c r="B81" s="487" t="s">
        <v>372</v>
      </c>
      <c r="C81" s="487"/>
      <c r="D81" s="487"/>
      <c r="E81" s="148" t="s">
        <v>21</v>
      </c>
      <c r="F81" s="149">
        <v>2.7</v>
      </c>
      <c r="G81" s="193">
        <v>103249</v>
      </c>
      <c r="H81" s="488">
        <f t="shared" si="10"/>
        <v>278772</v>
      </c>
      <c r="I81" s="488"/>
      <c r="J81" s="488"/>
    </row>
    <row r="82" spans="1:10" ht="16.5" customHeight="1" x14ac:dyDescent="0.25">
      <c r="A82" s="136" t="s">
        <v>519</v>
      </c>
      <c r="B82" s="448" t="s">
        <v>363</v>
      </c>
      <c r="C82" s="448"/>
      <c r="D82" s="448"/>
      <c r="E82" s="106" t="s">
        <v>21</v>
      </c>
      <c r="F82" s="115">
        <v>2.7</v>
      </c>
      <c r="G82" s="195">
        <v>39364</v>
      </c>
      <c r="H82" s="449">
        <f t="shared" si="10"/>
        <v>106283</v>
      </c>
      <c r="I82" s="449"/>
      <c r="J82" s="449"/>
    </row>
    <row r="83" spans="1:10" ht="23.1" customHeight="1" x14ac:dyDescent="0.25">
      <c r="A83" s="136" t="s">
        <v>449</v>
      </c>
      <c r="B83" s="487" t="s">
        <v>419</v>
      </c>
      <c r="C83" s="487"/>
      <c r="D83" s="487"/>
      <c r="E83" s="148" t="s">
        <v>9</v>
      </c>
      <c r="F83" s="149">
        <v>18</v>
      </c>
      <c r="G83" s="193">
        <v>45345</v>
      </c>
      <c r="H83" s="488">
        <f t="shared" si="10"/>
        <v>816210</v>
      </c>
      <c r="I83" s="488"/>
      <c r="J83" s="488"/>
    </row>
    <row r="84" spans="1:10" ht="17.100000000000001" customHeight="1" x14ac:dyDescent="0.25">
      <c r="A84" s="136" t="s">
        <v>450</v>
      </c>
      <c r="B84" s="487" t="s">
        <v>502</v>
      </c>
      <c r="C84" s="487"/>
      <c r="D84" s="487"/>
      <c r="E84" s="148" t="s">
        <v>11</v>
      </c>
      <c r="F84" s="197">
        <v>2</v>
      </c>
      <c r="G84" s="216">
        <v>223856</v>
      </c>
      <c r="H84" s="488">
        <f t="shared" si="10"/>
        <v>447712</v>
      </c>
      <c r="I84" s="488"/>
      <c r="J84" s="488"/>
    </row>
    <row r="85" spans="1:10" ht="17.100000000000001" customHeight="1" x14ac:dyDescent="0.25">
      <c r="A85" s="136" t="s">
        <v>451</v>
      </c>
      <c r="B85" s="487" t="s">
        <v>420</v>
      </c>
      <c r="C85" s="487"/>
      <c r="D85" s="487"/>
      <c r="E85" s="148" t="s">
        <v>11</v>
      </c>
      <c r="F85" s="197">
        <v>2</v>
      </c>
      <c r="G85" s="193">
        <v>779970</v>
      </c>
      <c r="H85" s="488">
        <f t="shared" si="10"/>
        <v>1559940</v>
      </c>
      <c r="I85" s="488"/>
      <c r="J85" s="488"/>
    </row>
    <row r="86" spans="1:10" s="146" customFormat="1" ht="17.100000000000001" customHeight="1" x14ac:dyDescent="0.25">
      <c r="A86" s="136" t="s">
        <v>452</v>
      </c>
      <c r="B86" s="487" t="s">
        <v>421</v>
      </c>
      <c r="C86" s="487"/>
      <c r="D86" s="487"/>
      <c r="E86" s="148" t="s">
        <v>11</v>
      </c>
      <c r="F86" s="197">
        <v>4</v>
      </c>
      <c r="G86" s="193">
        <v>126584</v>
      </c>
      <c r="H86" s="488">
        <f t="shared" ref="H86" si="11">ROUND(G86*F86,0)</f>
        <v>506336</v>
      </c>
      <c r="I86" s="488"/>
      <c r="J86" s="488"/>
    </row>
    <row r="87" spans="1:10" s="146" customFormat="1" ht="17.100000000000001" customHeight="1" x14ac:dyDescent="0.25">
      <c r="A87" s="136"/>
      <c r="B87" s="448"/>
      <c r="C87" s="448"/>
      <c r="D87" s="448"/>
      <c r="E87" s="106"/>
      <c r="F87" s="115"/>
      <c r="G87" s="156"/>
      <c r="H87" s="449"/>
      <c r="I87" s="449"/>
      <c r="J87" s="449"/>
    </row>
    <row r="88" spans="1:10" s="146" customFormat="1" ht="23.1" customHeight="1" x14ac:dyDescent="0.25">
      <c r="A88" s="141" t="s">
        <v>317</v>
      </c>
      <c r="B88" s="451" t="s">
        <v>277</v>
      </c>
      <c r="C88" s="451"/>
      <c r="D88" s="451"/>
      <c r="E88" s="157"/>
      <c r="F88" s="157"/>
      <c r="G88" s="157"/>
      <c r="H88" s="452">
        <f>SUBTOTAL(9,H89:H118)</f>
        <v>36675235</v>
      </c>
      <c r="I88" s="452"/>
      <c r="J88" s="452"/>
    </row>
    <row r="89" spans="1:10" ht="23.1" customHeight="1" x14ac:dyDescent="0.25">
      <c r="A89" s="136" t="s">
        <v>318</v>
      </c>
      <c r="B89" s="448" t="s">
        <v>384</v>
      </c>
      <c r="C89" s="448"/>
      <c r="D89" s="448"/>
      <c r="E89" s="106" t="s">
        <v>17</v>
      </c>
      <c r="F89" s="115">
        <v>8.8000000000000007</v>
      </c>
      <c r="G89" s="214">
        <v>2864</v>
      </c>
      <c r="H89" s="449">
        <f t="shared" ref="H89:H100" si="12">ROUND(G89*F89,0)</f>
        <v>25203</v>
      </c>
      <c r="I89" s="449"/>
      <c r="J89" s="449"/>
    </row>
    <row r="90" spans="1:10" ht="23.1" customHeight="1" x14ac:dyDescent="0.25">
      <c r="A90" s="136" t="s">
        <v>319</v>
      </c>
      <c r="B90" s="448" t="s">
        <v>411</v>
      </c>
      <c r="C90" s="448"/>
      <c r="D90" s="448"/>
      <c r="E90" s="106" t="s">
        <v>21</v>
      </c>
      <c r="F90" s="115">
        <v>17.600000000000001</v>
      </c>
      <c r="G90" s="195">
        <v>17576</v>
      </c>
      <c r="H90" s="449">
        <f t="shared" si="12"/>
        <v>309338</v>
      </c>
      <c r="I90" s="449"/>
      <c r="J90" s="449"/>
    </row>
    <row r="91" spans="1:10" ht="23.1" customHeight="1" x14ac:dyDescent="0.25">
      <c r="A91" s="136" t="s">
        <v>320</v>
      </c>
      <c r="B91" s="448" t="s">
        <v>386</v>
      </c>
      <c r="C91" s="448"/>
      <c r="D91" s="448"/>
      <c r="E91" s="106" t="s">
        <v>21</v>
      </c>
      <c r="F91" s="115">
        <v>5.3</v>
      </c>
      <c r="G91" s="195">
        <v>26530</v>
      </c>
      <c r="H91" s="449">
        <f t="shared" si="12"/>
        <v>140609</v>
      </c>
      <c r="I91" s="449"/>
      <c r="J91" s="449"/>
    </row>
    <row r="92" spans="1:10" ht="23.1" customHeight="1" x14ac:dyDescent="0.25">
      <c r="A92" s="136" t="s">
        <v>321</v>
      </c>
      <c r="B92" s="448" t="s">
        <v>387</v>
      </c>
      <c r="C92" s="448"/>
      <c r="D92" s="448"/>
      <c r="E92" s="106" t="s">
        <v>9</v>
      </c>
      <c r="F92" s="115">
        <v>13.1</v>
      </c>
      <c r="G92" s="196">
        <v>107228</v>
      </c>
      <c r="H92" s="449">
        <f t="shared" si="12"/>
        <v>1404687</v>
      </c>
      <c r="I92" s="449"/>
      <c r="J92" s="449"/>
    </row>
    <row r="93" spans="1:10" ht="23.1" customHeight="1" x14ac:dyDescent="0.25">
      <c r="A93" s="136" t="s">
        <v>322</v>
      </c>
      <c r="B93" s="448" t="s">
        <v>388</v>
      </c>
      <c r="C93" s="448"/>
      <c r="D93" s="448"/>
      <c r="E93" s="106" t="s">
        <v>21</v>
      </c>
      <c r="F93" s="115">
        <v>4.8</v>
      </c>
      <c r="G93" s="195">
        <v>726679</v>
      </c>
      <c r="H93" s="449">
        <f t="shared" si="12"/>
        <v>3488059</v>
      </c>
      <c r="I93" s="449"/>
      <c r="J93" s="449"/>
    </row>
    <row r="94" spans="1:10" ht="23.1" customHeight="1" x14ac:dyDescent="0.25">
      <c r="A94" s="136" t="s">
        <v>323</v>
      </c>
      <c r="B94" s="448" t="s">
        <v>389</v>
      </c>
      <c r="C94" s="448"/>
      <c r="D94" s="448"/>
      <c r="E94" s="106" t="s">
        <v>21</v>
      </c>
      <c r="F94" s="115">
        <v>1.6</v>
      </c>
      <c r="G94" s="195">
        <v>620812</v>
      </c>
      <c r="H94" s="449">
        <f t="shared" si="12"/>
        <v>993299</v>
      </c>
      <c r="I94" s="449"/>
      <c r="J94" s="449"/>
    </row>
    <row r="95" spans="1:10" ht="23.1" customHeight="1" x14ac:dyDescent="0.25">
      <c r="A95" s="136" t="s">
        <v>324</v>
      </c>
      <c r="B95" s="448" t="s">
        <v>376</v>
      </c>
      <c r="C95" s="448"/>
      <c r="D95" s="448"/>
      <c r="E95" s="106" t="s">
        <v>74</v>
      </c>
      <c r="F95" s="115">
        <v>780.7</v>
      </c>
      <c r="G95" s="195">
        <v>3955</v>
      </c>
      <c r="H95" s="449">
        <f t="shared" si="12"/>
        <v>3087669</v>
      </c>
      <c r="I95" s="449"/>
      <c r="J95" s="449"/>
    </row>
    <row r="96" spans="1:10" ht="23.1" customHeight="1" x14ac:dyDescent="0.25">
      <c r="A96" s="136" t="s">
        <v>325</v>
      </c>
      <c r="B96" s="448" t="s">
        <v>390</v>
      </c>
      <c r="C96" s="448"/>
      <c r="D96" s="448"/>
      <c r="E96" s="106" t="s">
        <v>11</v>
      </c>
      <c r="F96" s="115">
        <v>2</v>
      </c>
      <c r="G96" s="195">
        <v>175082</v>
      </c>
      <c r="H96" s="449">
        <f t="shared" si="12"/>
        <v>350164</v>
      </c>
      <c r="I96" s="449"/>
      <c r="J96" s="449"/>
    </row>
    <row r="97" spans="1:10" ht="23.1" customHeight="1" x14ac:dyDescent="0.25">
      <c r="A97" s="136" t="s">
        <v>326</v>
      </c>
      <c r="B97" s="448" t="s">
        <v>391</v>
      </c>
      <c r="C97" s="448"/>
      <c r="D97" s="448"/>
      <c r="E97" s="106" t="s">
        <v>21</v>
      </c>
      <c r="F97" s="115">
        <v>1.2</v>
      </c>
      <c r="G97" s="195">
        <v>424036</v>
      </c>
      <c r="H97" s="449">
        <f t="shared" si="12"/>
        <v>508843</v>
      </c>
      <c r="I97" s="449"/>
      <c r="J97" s="449"/>
    </row>
    <row r="98" spans="1:10" ht="23.1" customHeight="1" x14ac:dyDescent="0.25">
      <c r="A98" s="136" t="s">
        <v>520</v>
      </c>
      <c r="B98" s="448" t="s">
        <v>370</v>
      </c>
      <c r="C98" s="448"/>
      <c r="D98" s="448"/>
      <c r="E98" s="106" t="s">
        <v>21</v>
      </c>
      <c r="F98" s="115">
        <v>7.4</v>
      </c>
      <c r="G98" s="195">
        <v>15235</v>
      </c>
      <c r="H98" s="449">
        <f t="shared" si="12"/>
        <v>112739</v>
      </c>
      <c r="I98" s="449"/>
      <c r="J98" s="449"/>
    </row>
    <row r="99" spans="1:10" ht="23.1" customHeight="1" x14ac:dyDescent="0.25">
      <c r="A99" s="136" t="s">
        <v>327</v>
      </c>
      <c r="B99" s="448" t="s">
        <v>363</v>
      </c>
      <c r="C99" s="448"/>
      <c r="D99" s="448"/>
      <c r="E99" s="106" t="s">
        <v>21</v>
      </c>
      <c r="F99" s="115">
        <v>22.9</v>
      </c>
      <c r="G99" s="195">
        <v>39364</v>
      </c>
      <c r="H99" s="449">
        <f t="shared" si="12"/>
        <v>901436</v>
      </c>
      <c r="I99" s="449"/>
      <c r="J99" s="449"/>
    </row>
    <row r="100" spans="1:10" ht="111.75" customHeight="1" x14ac:dyDescent="0.25">
      <c r="A100" s="136" t="s">
        <v>328</v>
      </c>
      <c r="B100" s="448" t="s">
        <v>504</v>
      </c>
      <c r="C100" s="448"/>
      <c r="D100" s="448"/>
      <c r="E100" s="106" t="s">
        <v>11</v>
      </c>
      <c r="F100" s="115">
        <v>2</v>
      </c>
      <c r="G100" s="195">
        <v>1141945</v>
      </c>
      <c r="H100" s="449">
        <f t="shared" si="12"/>
        <v>2283890</v>
      </c>
      <c r="I100" s="449"/>
      <c r="J100" s="449"/>
    </row>
    <row r="101" spans="1:10" ht="17.25" customHeight="1" x14ac:dyDescent="0.25">
      <c r="A101" s="136"/>
      <c r="B101" s="450" t="s">
        <v>276</v>
      </c>
      <c r="C101" s="450"/>
      <c r="D101" s="450"/>
      <c r="E101" s="106"/>
      <c r="F101" s="115"/>
      <c r="G101" s="195"/>
      <c r="H101" s="449"/>
      <c r="I101" s="449"/>
      <c r="J101" s="449"/>
    </row>
    <row r="102" spans="1:10" ht="23.1" customHeight="1" x14ac:dyDescent="0.25">
      <c r="A102" s="136" t="s">
        <v>329</v>
      </c>
      <c r="B102" s="448" t="s">
        <v>422</v>
      </c>
      <c r="C102" s="448"/>
      <c r="D102" s="448"/>
      <c r="E102" s="106" t="s">
        <v>11</v>
      </c>
      <c r="F102" s="115">
        <v>2</v>
      </c>
      <c r="G102" s="195">
        <v>1365023</v>
      </c>
      <c r="H102" s="449">
        <f t="shared" ref="H102:H118" si="13">ROUND(G102*F102,0)</f>
        <v>2730046</v>
      </c>
      <c r="I102" s="449"/>
      <c r="J102" s="449"/>
    </row>
    <row r="103" spans="1:10" s="100" customFormat="1" ht="27.75" customHeight="1" x14ac:dyDescent="0.25">
      <c r="A103" s="136" t="s">
        <v>521</v>
      </c>
      <c r="B103" s="448" t="s">
        <v>412</v>
      </c>
      <c r="C103" s="448"/>
      <c r="D103" s="448"/>
      <c r="E103" s="106" t="s">
        <v>11</v>
      </c>
      <c r="F103" s="115">
        <v>2</v>
      </c>
      <c r="G103" s="195">
        <v>982884</v>
      </c>
      <c r="H103" s="449">
        <f>ROUND(G103*F103,0)</f>
        <v>1965768</v>
      </c>
      <c r="I103" s="449"/>
      <c r="J103" s="449"/>
    </row>
    <row r="104" spans="1:10" ht="23.25" customHeight="1" x14ac:dyDescent="0.25">
      <c r="A104" s="136" t="s">
        <v>453</v>
      </c>
      <c r="B104" s="448" t="s">
        <v>413</v>
      </c>
      <c r="C104" s="448"/>
      <c r="D104" s="448"/>
      <c r="E104" s="106" t="s">
        <v>11</v>
      </c>
      <c r="F104" s="115">
        <v>1</v>
      </c>
      <c r="G104" s="195">
        <v>1127783</v>
      </c>
      <c r="H104" s="449">
        <f>ROUND(G104*F104,0)</f>
        <v>1127783</v>
      </c>
      <c r="I104" s="449"/>
      <c r="J104" s="449"/>
    </row>
    <row r="105" spans="1:10" ht="23.25" customHeight="1" x14ac:dyDescent="0.25">
      <c r="A105" s="136" t="s">
        <v>330</v>
      </c>
      <c r="B105" s="448" t="s">
        <v>414</v>
      </c>
      <c r="C105" s="448"/>
      <c r="D105" s="448"/>
      <c r="E105" s="106" t="s">
        <v>11</v>
      </c>
      <c r="F105" s="115">
        <v>1</v>
      </c>
      <c r="G105" s="195">
        <v>602852</v>
      </c>
      <c r="H105" s="449">
        <f t="shared" si="13"/>
        <v>602852</v>
      </c>
      <c r="I105" s="449"/>
      <c r="J105" s="449"/>
    </row>
    <row r="106" spans="1:10" ht="23.1" customHeight="1" x14ac:dyDescent="0.25">
      <c r="A106" s="136" t="s">
        <v>331</v>
      </c>
      <c r="B106" s="448" t="s">
        <v>423</v>
      </c>
      <c r="C106" s="448"/>
      <c r="D106" s="448"/>
      <c r="E106" s="106" t="s">
        <v>11</v>
      </c>
      <c r="F106" s="115">
        <v>2</v>
      </c>
      <c r="G106" s="195">
        <v>771971</v>
      </c>
      <c r="H106" s="449">
        <f t="shared" si="13"/>
        <v>1543942</v>
      </c>
      <c r="I106" s="449"/>
      <c r="J106" s="449"/>
    </row>
    <row r="107" spans="1:10" ht="23.1" customHeight="1" x14ac:dyDescent="0.25">
      <c r="A107" s="136" t="s">
        <v>332</v>
      </c>
      <c r="B107" s="448" t="s">
        <v>415</v>
      </c>
      <c r="C107" s="448"/>
      <c r="D107" s="448"/>
      <c r="E107" s="106" t="s">
        <v>11</v>
      </c>
      <c r="F107" s="115">
        <v>1</v>
      </c>
      <c r="G107" s="195">
        <v>5295892</v>
      </c>
      <c r="H107" s="449">
        <f t="shared" si="13"/>
        <v>5295892</v>
      </c>
      <c r="I107" s="449"/>
      <c r="J107" s="449"/>
    </row>
    <row r="108" spans="1:10" ht="23.1" customHeight="1" x14ac:dyDescent="0.25">
      <c r="A108" s="136" t="s">
        <v>333</v>
      </c>
      <c r="B108" s="448" t="s">
        <v>417</v>
      </c>
      <c r="C108" s="448"/>
      <c r="D108" s="448"/>
      <c r="E108" s="106" t="s">
        <v>11</v>
      </c>
      <c r="F108" s="115">
        <v>2</v>
      </c>
      <c r="G108" s="195">
        <v>371641</v>
      </c>
      <c r="H108" s="449">
        <f t="shared" si="13"/>
        <v>743282</v>
      </c>
      <c r="I108" s="449"/>
      <c r="J108" s="449"/>
    </row>
    <row r="109" spans="1:10" ht="23.1" customHeight="1" x14ac:dyDescent="0.25">
      <c r="A109" s="136" t="s">
        <v>334</v>
      </c>
      <c r="B109" s="448" t="s">
        <v>404</v>
      </c>
      <c r="C109" s="448"/>
      <c r="D109" s="448"/>
      <c r="E109" s="106" t="s">
        <v>11</v>
      </c>
      <c r="F109" s="115">
        <v>2</v>
      </c>
      <c r="G109" s="195">
        <v>763638</v>
      </c>
      <c r="H109" s="449">
        <f t="shared" si="13"/>
        <v>1527276</v>
      </c>
      <c r="I109" s="449"/>
      <c r="J109" s="449"/>
    </row>
    <row r="110" spans="1:10" ht="23.1" customHeight="1" x14ac:dyDescent="0.25">
      <c r="A110" s="136" t="s">
        <v>335</v>
      </c>
      <c r="B110" s="448" t="s">
        <v>418</v>
      </c>
      <c r="C110" s="448"/>
      <c r="D110" s="448"/>
      <c r="E110" s="106" t="s">
        <v>11</v>
      </c>
      <c r="F110" s="115">
        <v>2</v>
      </c>
      <c r="G110" s="195">
        <v>396681</v>
      </c>
      <c r="H110" s="449">
        <f t="shared" si="13"/>
        <v>793362</v>
      </c>
      <c r="I110" s="449"/>
      <c r="J110" s="449"/>
    </row>
    <row r="111" spans="1:10" ht="21" customHeight="1" x14ac:dyDescent="0.25">
      <c r="A111" s="136" t="s">
        <v>336</v>
      </c>
      <c r="B111" s="448" t="s">
        <v>405</v>
      </c>
      <c r="C111" s="448"/>
      <c r="D111" s="448"/>
      <c r="E111" s="106" t="s">
        <v>11</v>
      </c>
      <c r="F111" s="115">
        <v>1</v>
      </c>
      <c r="G111" s="195">
        <v>522500</v>
      </c>
      <c r="H111" s="449">
        <f t="shared" si="13"/>
        <v>522500</v>
      </c>
      <c r="I111" s="449"/>
      <c r="J111" s="449"/>
    </row>
    <row r="112" spans="1:10" ht="23.1" customHeight="1" x14ac:dyDescent="0.25">
      <c r="A112" s="136" t="s">
        <v>337</v>
      </c>
      <c r="B112" s="448" t="s">
        <v>407</v>
      </c>
      <c r="C112" s="448"/>
      <c r="D112" s="448"/>
      <c r="E112" s="106" t="s">
        <v>11</v>
      </c>
      <c r="F112" s="115">
        <v>1</v>
      </c>
      <c r="G112" s="195">
        <v>138383</v>
      </c>
      <c r="H112" s="449">
        <f t="shared" ref="H112" si="14">ROUND(G112*F112,0)</f>
        <v>138383</v>
      </c>
      <c r="I112" s="449"/>
      <c r="J112" s="449"/>
    </row>
    <row r="113" spans="1:10" ht="23.1" customHeight="1" x14ac:dyDescent="0.25">
      <c r="A113" s="136" t="s">
        <v>338</v>
      </c>
      <c r="B113" s="448" t="s">
        <v>408</v>
      </c>
      <c r="C113" s="448"/>
      <c r="D113" s="448"/>
      <c r="E113" s="106" t="s">
        <v>11</v>
      </c>
      <c r="F113" s="115">
        <v>1</v>
      </c>
      <c r="G113" s="195">
        <v>1895665</v>
      </c>
      <c r="H113" s="449">
        <f t="shared" si="13"/>
        <v>1895665</v>
      </c>
      <c r="I113" s="449"/>
      <c r="J113" s="449"/>
    </row>
    <row r="114" spans="1:10" ht="23.1" customHeight="1" x14ac:dyDescent="0.25">
      <c r="A114" s="136" t="s">
        <v>339</v>
      </c>
      <c r="B114" s="448" t="s">
        <v>455</v>
      </c>
      <c r="C114" s="448"/>
      <c r="D114" s="448"/>
      <c r="E114" s="106" t="s">
        <v>11</v>
      </c>
      <c r="F114" s="115">
        <v>2</v>
      </c>
      <c r="G114" s="195">
        <v>142949</v>
      </c>
      <c r="H114" s="449">
        <f>ROUND(G114*F114,0)</f>
        <v>285898</v>
      </c>
      <c r="I114" s="449"/>
      <c r="J114" s="449"/>
    </row>
    <row r="115" spans="1:10" ht="23.1" customHeight="1" x14ac:dyDescent="0.25">
      <c r="A115" s="136" t="s">
        <v>340</v>
      </c>
      <c r="B115" s="448" t="s">
        <v>395</v>
      </c>
      <c r="C115" s="448"/>
      <c r="D115" s="448"/>
      <c r="E115" s="106" t="s">
        <v>11</v>
      </c>
      <c r="F115" s="115">
        <v>2</v>
      </c>
      <c r="G115" s="195">
        <v>950001</v>
      </c>
      <c r="H115" s="449">
        <f>ROUND(G115*F115,0)</f>
        <v>1900002</v>
      </c>
      <c r="I115" s="449"/>
      <c r="J115" s="449"/>
    </row>
    <row r="116" spans="1:10" ht="23.1" customHeight="1" x14ac:dyDescent="0.25">
      <c r="A116" s="136" t="s">
        <v>341</v>
      </c>
      <c r="B116" s="448" t="s">
        <v>396</v>
      </c>
      <c r="C116" s="448"/>
      <c r="D116" s="448"/>
      <c r="E116" s="106" t="s">
        <v>11</v>
      </c>
      <c r="F116" s="115">
        <v>2</v>
      </c>
      <c r="G116" s="195">
        <v>311296</v>
      </c>
      <c r="H116" s="449">
        <f>ROUND(G116*F116,0)</f>
        <v>622592</v>
      </c>
      <c r="I116" s="449"/>
      <c r="J116" s="449"/>
    </row>
    <row r="117" spans="1:10" ht="23.25" customHeight="1" x14ac:dyDescent="0.25">
      <c r="A117" s="136" t="s">
        <v>342</v>
      </c>
      <c r="B117" s="448" t="s">
        <v>409</v>
      </c>
      <c r="C117" s="448"/>
      <c r="D117" s="448"/>
      <c r="E117" s="106" t="s">
        <v>11</v>
      </c>
      <c r="F117" s="115">
        <v>10</v>
      </c>
      <c r="G117" s="195">
        <v>50090</v>
      </c>
      <c r="H117" s="449">
        <f t="shared" si="13"/>
        <v>500900</v>
      </c>
      <c r="I117" s="449"/>
      <c r="J117" s="449"/>
    </row>
    <row r="118" spans="1:10" ht="23.1" customHeight="1" x14ac:dyDescent="0.25">
      <c r="A118" s="136" t="s">
        <v>343</v>
      </c>
      <c r="B118" s="448" t="s">
        <v>416</v>
      </c>
      <c r="C118" s="448"/>
      <c r="D118" s="448"/>
      <c r="E118" s="106" t="s">
        <v>11</v>
      </c>
      <c r="F118" s="115">
        <v>12</v>
      </c>
      <c r="G118" s="195">
        <v>72763</v>
      </c>
      <c r="H118" s="449">
        <f t="shared" si="13"/>
        <v>873156</v>
      </c>
      <c r="I118" s="449"/>
      <c r="J118" s="449"/>
    </row>
    <row r="119" spans="1:10" ht="23.1" customHeight="1" x14ac:dyDescent="0.2">
      <c r="A119" s="464"/>
      <c r="B119" s="464"/>
      <c r="C119" s="464"/>
      <c r="D119" s="464"/>
      <c r="E119" s="464"/>
      <c r="F119" s="464"/>
      <c r="G119" s="464"/>
      <c r="H119" s="464"/>
      <c r="I119" s="464"/>
      <c r="J119" s="464"/>
    </row>
    <row r="120" spans="1:10" ht="12.75" x14ac:dyDescent="0.2">
      <c r="A120" s="465"/>
      <c r="B120" s="465"/>
      <c r="C120" s="466"/>
      <c r="D120" s="466"/>
      <c r="E120" s="466"/>
      <c r="F120" s="466"/>
      <c r="G120" s="466"/>
      <c r="H120" s="466"/>
      <c r="I120" s="466"/>
      <c r="J120" s="466"/>
    </row>
    <row r="121" spans="1:10" s="98" customFormat="1" ht="12" customHeight="1" x14ac:dyDescent="0.2">
      <c r="A121" s="124"/>
      <c r="B121" s="125"/>
      <c r="C121" s="126"/>
      <c r="D121" s="467" t="s">
        <v>107</v>
      </c>
      <c r="E121" s="467"/>
      <c r="F121" s="467"/>
      <c r="G121" s="127"/>
      <c r="H121" s="461">
        <f>SUBTOTAL(9,H12:H118)</f>
        <v>134056048</v>
      </c>
      <c r="I121" s="461"/>
      <c r="J121" s="462"/>
    </row>
    <row r="122" spans="1:10" s="98" customFormat="1" ht="12.75" hidden="1" x14ac:dyDescent="0.2">
      <c r="A122" s="468"/>
      <c r="B122" s="468"/>
      <c r="C122" s="469"/>
      <c r="D122" s="469"/>
      <c r="E122" s="469"/>
      <c r="F122" s="469"/>
      <c r="G122" s="469"/>
      <c r="H122" s="469"/>
      <c r="I122" s="469"/>
      <c r="J122" s="469"/>
    </row>
    <row r="123" spans="1:10" s="98" customFormat="1" ht="3" hidden="1" customHeight="1" x14ac:dyDescent="0.2">
      <c r="A123" s="124"/>
      <c r="B123" s="125"/>
      <c r="C123" s="126"/>
      <c r="D123" s="467" t="s">
        <v>107</v>
      </c>
      <c r="E123" s="467"/>
      <c r="F123" s="467"/>
      <c r="G123" s="127"/>
      <c r="H123" s="461">
        <f>+H121</f>
        <v>134056048</v>
      </c>
      <c r="I123" s="461"/>
      <c r="J123" s="462"/>
    </row>
    <row r="124" spans="1:10" s="98" customFormat="1" ht="12.75" hidden="1" outlineLevel="1" x14ac:dyDescent="0.2">
      <c r="A124" s="118"/>
      <c r="B124" s="128"/>
      <c r="C124" s="126"/>
      <c r="D124" s="187" t="s">
        <v>92</v>
      </c>
      <c r="E124" s="174"/>
      <c r="F124" s="175" t="s">
        <v>82</v>
      </c>
      <c r="G124" s="176" t="e">
        <f>+#REF!</f>
        <v>#REF!</v>
      </c>
      <c r="H124" s="457" t="e">
        <f>ROUND(H123*G124,2)</f>
        <v>#REF!</v>
      </c>
      <c r="I124" s="457"/>
      <c r="J124" s="458"/>
    </row>
    <row r="125" spans="1:10" s="98" customFormat="1" ht="20.25" hidden="1" customHeight="1" outlineLevel="1" x14ac:dyDescent="0.2">
      <c r="A125" s="118"/>
      <c r="B125" s="124"/>
      <c r="C125" s="126"/>
      <c r="D125" s="188" t="s">
        <v>57</v>
      </c>
      <c r="E125" s="178"/>
      <c r="F125" s="179" t="s">
        <v>82</v>
      </c>
      <c r="G125" s="180">
        <v>0</v>
      </c>
      <c r="H125" s="457">
        <f>ROUND(H123*G125,2)</f>
        <v>0</v>
      </c>
      <c r="I125" s="457"/>
      <c r="J125" s="458"/>
    </row>
    <row r="126" spans="1:10" s="98" customFormat="1" ht="20.25" hidden="1" customHeight="1" outlineLevel="1" x14ac:dyDescent="0.2">
      <c r="A126" s="118"/>
      <c r="B126" s="129"/>
      <c r="C126" s="130"/>
      <c r="D126" s="189" t="s">
        <v>58</v>
      </c>
      <c r="E126" s="182"/>
      <c r="F126" s="183" t="s">
        <v>82</v>
      </c>
      <c r="G126" s="180">
        <v>0.05</v>
      </c>
      <c r="H126" s="457">
        <f>ROUND(H123*G126,2)</f>
        <v>6702802.4000000004</v>
      </c>
      <c r="I126" s="457"/>
      <c r="J126" s="458"/>
    </row>
    <row r="127" spans="1:10" s="98" customFormat="1" ht="20.25" hidden="1" customHeight="1" outlineLevel="1" x14ac:dyDescent="0.2">
      <c r="A127" s="118"/>
      <c r="B127" s="124"/>
      <c r="C127" s="131"/>
      <c r="D127" s="190" t="s">
        <v>108</v>
      </c>
      <c r="E127" s="185"/>
      <c r="F127" s="186" t="s">
        <v>82</v>
      </c>
      <c r="G127" s="180">
        <v>0.19</v>
      </c>
      <c r="H127" s="457">
        <f>ROUND(H126*G127,2)</f>
        <v>1273532.46</v>
      </c>
      <c r="I127" s="457"/>
      <c r="J127" s="458"/>
    </row>
    <row r="128" spans="1:10" s="98" customFormat="1" ht="20.25" hidden="1" customHeight="1" outlineLevel="1" x14ac:dyDescent="0.2">
      <c r="A128" s="118"/>
      <c r="B128" s="132"/>
      <c r="C128" s="129"/>
      <c r="D128" s="133"/>
      <c r="E128" s="134"/>
      <c r="F128" s="124"/>
      <c r="G128" s="459"/>
      <c r="H128" s="459"/>
      <c r="I128" s="459"/>
      <c r="J128" s="459"/>
    </row>
    <row r="129" spans="1:10" s="98" customFormat="1" ht="3" hidden="1" customHeight="1" outlineLevel="1" x14ac:dyDescent="0.2">
      <c r="A129" s="118"/>
      <c r="B129" s="135"/>
      <c r="C129" s="126"/>
      <c r="D129" s="460" t="s">
        <v>109</v>
      </c>
      <c r="E129" s="460"/>
      <c r="F129" s="460"/>
      <c r="G129" s="127"/>
      <c r="H129" s="461" t="e">
        <f>SUM(H123:J127)</f>
        <v>#REF!</v>
      </c>
      <c r="I129" s="461"/>
      <c r="J129" s="462"/>
    </row>
    <row r="130" spans="1:10" s="98" customFormat="1" ht="14.45" hidden="1" customHeight="1" outlineLevel="1" x14ac:dyDescent="0.2">
      <c r="A130" s="116"/>
      <c r="B130" s="116"/>
      <c r="C130" s="116"/>
      <c r="D130" s="116"/>
      <c r="E130" s="116"/>
      <c r="F130" s="116"/>
      <c r="G130" s="116"/>
      <c r="H130" s="116"/>
      <c r="I130" s="116"/>
      <c r="J130" s="116"/>
    </row>
    <row r="131" spans="1:10" s="98" customFormat="1" ht="3" customHeight="1" collapsed="1" x14ac:dyDescent="0.2">
      <c r="A131" s="99"/>
      <c r="B131" s="99"/>
      <c r="C131" s="99"/>
      <c r="D131" s="99"/>
      <c r="E131" s="99"/>
      <c r="F131" s="99"/>
      <c r="G131" s="99"/>
      <c r="H131" s="99"/>
      <c r="I131" s="99"/>
      <c r="J131" s="99"/>
    </row>
    <row r="132" spans="1:10" s="98" customFormat="1" ht="72" customHeight="1" x14ac:dyDescent="0.2">
      <c r="A132" s="191" t="s">
        <v>440</v>
      </c>
      <c r="B132" s="463" t="s">
        <v>441</v>
      </c>
      <c r="C132" s="463"/>
      <c r="D132" s="463"/>
      <c r="E132" s="463"/>
      <c r="F132" s="463"/>
      <c r="G132" s="463"/>
      <c r="H132" s="463"/>
      <c r="I132" s="463"/>
      <c r="J132" s="463"/>
    </row>
    <row r="133" spans="1:10" s="98" customFormat="1" ht="62.25" customHeight="1" x14ac:dyDescent="0.2">
      <c r="A133" s="116"/>
      <c r="B133" s="116"/>
      <c r="C133" s="116"/>
      <c r="D133" s="116"/>
      <c r="E133" s="116"/>
      <c r="F133" s="116"/>
      <c r="G133" s="116"/>
      <c r="H133" s="116"/>
      <c r="I133" s="116"/>
      <c r="J133" s="116"/>
    </row>
    <row r="134" spans="1:10" s="173" customFormat="1" ht="33.75" customHeight="1" x14ac:dyDescent="0.25">
      <c r="A134" s="443" t="s">
        <v>110</v>
      </c>
      <c r="B134" s="444"/>
      <c r="C134" s="444"/>
      <c r="D134" s="444"/>
      <c r="E134" s="445"/>
      <c r="F134" s="409" t="s">
        <v>111</v>
      </c>
      <c r="G134" s="409"/>
      <c r="H134" s="409"/>
      <c r="I134" s="409"/>
      <c r="J134" s="409"/>
    </row>
    <row r="135" spans="1:10" s="98" customFormat="1" ht="19.899999999999999" customHeight="1" x14ac:dyDescent="0.2">
      <c r="A135" s="117" t="s">
        <v>278</v>
      </c>
      <c r="B135" s="454" t="s">
        <v>93</v>
      </c>
      <c r="C135" s="455"/>
      <c r="D135" s="455"/>
      <c r="E135" s="456"/>
      <c r="F135" s="453"/>
      <c r="G135" s="453"/>
      <c r="H135" s="453"/>
      <c r="I135" s="453"/>
      <c r="J135" s="453"/>
    </row>
    <row r="136" spans="1:10" s="98" customFormat="1" ht="22.5" customHeight="1" x14ac:dyDescent="0.2">
      <c r="A136" s="117" t="s">
        <v>65</v>
      </c>
      <c r="B136" s="454" t="s">
        <v>606</v>
      </c>
      <c r="C136" s="455"/>
      <c r="D136" s="455"/>
      <c r="E136" s="456"/>
      <c r="F136" s="453"/>
      <c r="G136" s="453"/>
      <c r="H136" s="453"/>
      <c r="I136" s="453"/>
      <c r="J136" s="453"/>
    </row>
    <row r="137" spans="1:10" s="98" customFormat="1" ht="22.5" customHeight="1" x14ac:dyDescent="0.2">
      <c r="A137" s="117" t="s">
        <v>67</v>
      </c>
      <c r="B137" s="402" t="s">
        <v>495</v>
      </c>
      <c r="C137" s="402"/>
      <c r="D137" s="402"/>
      <c r="E137" s="402"/>
      <c r="F137" s="453"/>
      <c r="G137" s="453"/>
      <c r="H137" s="453"/>
      <c r="I137" s="453"/>
      <c r="J137" s="453"/>
    </row>
    <row r="138" spans="1:10" s="98" customFormat="1" ht="22.5" customHeight="1" x14ac:dyDescent="0.2">
      <c r="A138" s="100"/>
      <c r="B138" s="110"/>
      <c r="C138" s="110"/>
      <c r="D138" s="110"/>
      <c r="E138" s="101"/>
      <c r="F138" s="102"/>
      <c r="G138" s="103"/>
      <c r="H138" s="103"/>
      <c r="I138" s="103"/>
      <c r="J138" s="103"/>
    </row>
    <row r="139" spans="1:10" s="98" customFormat="1" ht="12.75" x14ac:dyDescent="0.2">
      <c r="A139" s="100"/>
      <c r="B139" s="110"/>
      <c r="C139" s="110"/>
      <c r="D139" s="110"/>
      <c r="E139" s="101"/>
      <c r="F139" s="102"/>
      <c r="G139" s="103"/>
      <c r="H139" s="103"/>
      <c r="I139" s="103"/>
      <c r="J139" s="103"/>
    </row>
  </sheetData>
  <mergeCells count="256">
    <mergeCell ref="B82:D82"/>
    <mergeCell ref="H82:J82"/>
    <mergeCell ref="B83:D83"/>
    <mergeCell ref="H83:J83"/>
    <mergeCell ref="B84:D84"/>
    <mergeCell ref="H84:J84"/>
    <mergeCell ref="B86:D86"/>
    <mergeCell ref="H86:J86"/>
    <mergeCell ref="B85:D85"/>
    <mergeCell ref="H85:J85"/>
    <mergeCell ref="B48:D48"/>
    <mergeCell ref="B44:D44"/>
    <mergeCell ref="B46:D46"/>
    <mergeCell ref="B47:D47"/>
    <mergeCell ref="B51:D51"/>
    <mergeCell ref="B52:D52"/>
    <mergeCell ref="B69:D69"/>
    <mergeCell ref="B62:D62"/>
    <mergeCell ref="B74:D74"/>
    <mergeCell ref="B45:D45"/>
    <mergeCell ref="B75:D75"/>
    <mergeCell ref="B63:D63"/>
    <mergeCell ref="B64:D64"/>
    <mergeCell ref="B49:D49"/>
    <mergeCell ref="B50:D50"/>
    <mergeCell ref="B59:D59"/>
    <mergeCell ref="B60:D60"/>
    <mergeCell ref="B61:D61"/>
    <mergeCell ref="B56:D56"/>
    <mergeCell ref="B57:D57"/>
    <mergeCell ref="B58:D58"/>
    <mergeCell ref="B53:D53"/>
    <mergeCell ref="B54:D54"/>
    <mergeCell ref="B55:D55"/>
    <mergeCell ref="B70:D70"/>
    <mergeCell ref="B73:D73"/>
    <mergeCell ref="B71:D71"/>
    <mergeCell ref="B72:D72"/>
    <mergeCell ref="B65:D65"/>
    <mergeCell ref="B66:D66"/>
    <mergeCell ref="B67:D67"/>
    <mergeCell ref="B68:D68"/>
    <mergeCell ref="B78:D78"/>
    <mergeCell ref="H78:J78"/>
    <mergeCell ref="B79:D79"/>
    <mergeCell ref="H79:J79"/>
    <mergeCell ref="B80:D80"/>
    <mergeCell ref="H80:J80"/>
    <mergeCell ref="B81:D81"/>
    <mergeCell ref="H81:J81"/>
    <mergeCell ref="B76:D76"/>
    <mergeCell ref="H76:J76"/>
    <mergeCell ref="B77:D77"/>
    <mergeCell ref="H77:J77"/>
    <mergeCell ref="A1:F1"/>
    <mergeCell ref="G1:J1"/>
    <mergeCell ref="A2:B5"/>
    <mergeCell ref="C2:F5"/>
    <mergeCell ref="G2:J2"/>
    <mergeCell ref="G3:J3"/>
    <mergeCell ref="G4:J4"/>
    <mergeCell ref="G5:J5"/>
    <mergeCell ref="B21:D21"/>
    <mergeCell ref="A9:B9"/>
    <mergeCell ref="C9:J9"/>
    <mergeCell ref="A10:J10"/>
    <mergeCell ref="B11:D11"/>
    <mergeCell ref="H11:J11"/>
    <mergeCell ref="A6:J6"/>
    <mergeCell ref="A7:B7"/>
    <mergeCell ref="C7:F7"/>
    <mergeCell ref="G7:G8"/>
    <mergeCell ref="A8:B8"/>
    <mergeCell ref="C8:F8"/>
    <mergeCell ref="B17:D17"/>
    <mergeCell ref="B18:D18"/>
    <mergeCell ref="B19:D19"/>
    <mergeCell ref="B20:D20"/>
    <mergeCell ref="B12:D12"/>
    <mergeCell ref="B13:D13"/>
    <mergeCell ref="B14:D14"/>
    <mergeCell ref="B15:D15"/>
    <mergeCell ref="B16:D16"/>
    <mergeCell ref="B28:D28"/>
    <mergeCell ref="B29:D29"/>
    <mergeCell ref="B30:D30"/>
    <mergeCell ref="B31:D31"/>
    <mergeCell ref="B41:D41"/>
    <mergeCell ref="B40:D40"/>
    <mergeCell ref="B27:D27"/>
    <mergeCell ref="B42:D42"/>
    <mergeCell ref="B43:D43"/>
    <mergeCell ref="B22:D22"/>
    <mergeCell ref="B23:D23"/>
    <mergeCell ref="B24:D24"/>
    <mergeCell ref="B25:D25"/>
    <mergeCell ref="B26:D26"/>
    <mergeCell ref="B32:D32"/>
    <mergeCell ref="B37:D37"/>
    <mergeCell ref="B38:D38"/>
    <mergeCell ref="B33:D33"/>
    <mergeCell ref="B34:D34"/>
    <mergeCell ref="B35:D35"/>
    <mergeCell ref="B36:D36"/>
    <mergeCell ref="B39:D39"/>
    <mergeCell ref="H13:J13"/>
    <mergeCell ref="H14:J14"/>
    <mergeCell ref="H15:J15"/>
    <mergeCell ref="H16:J16"/>
    <mergeCell ref="H17:J17"/>
    <mergeCell ref="H18:J18"/>
    <mergeCell ref="H19:J19"/>
    <mergeCell ref="H20:J20"/>
    <mergeCell ref="H21:J21"/>
    <mergeCell ref="H69:J69"/>
    <mergeCell ref="H45:J45"/>
    <mergeCell ref="H22:J22"/>
    <mergeCell ref="H23:J23"/>
    <mergeCell ref="H24:J24"/>
    <mergeCell ref="H42:J42"/>
    <mergeCell ref="H43:J43"/>
    <mergeCell ref="H28:J28"/>
    <mergeCell ref="H29:J29"/>
    <mergeCell ref="H30:J30"/>
    <mergeCell ref="H25:J25"/>
    <mergeCell ref="H26:J26"/>
    <mergeCell ref="H41:J41"/>
    <mergeCell ref="H40:J40"/>
    <mergeCell ref="H27:J27"/>
    <mergeCell ref="H31:J31"/>
    <mergeCell ref="H32:J32"/>
    <mergeCell ref="H33:J33"/>
    <mergeCell ref="H34:J34"/>
    <mergeCell ref="H39:J39"/>
    <mergeCell ref="H61:J61"/>
    <mergeCell ref="H48:J48"/>
    <mergeCell ref="H35:J35"/>
    <mergeCell ref="H36:J36"/>
    <mergeCell ref="H37:J37"/>
    <mergeCell ref="H38:J38"/>
    <mergeCell ref="H47:J47"/>
    <mergeCell ref="H54:J54"/>
    <mergeCell ref="H68:J68"/>
    <mergeCell ref="H55:J55"/>
    <mergeCell ref="H56:J56"/>
    <mergeCell ref="H57:J57"/>
    <mergeCell ref="H58:J58"/>
    <mergeCell ref="H49:J49"/>
    <mergeCell ref="H50:J50"/>
    <mergeCell ref="H51:J51"/>
    <mergeCell ref="H52:J52"/>
    <mergeCell ref="H53:J53"/>
    <mergeCell ref="H12:J12"/>
    <mergeCell ref="H72:J72"/>
    <mergeCell ref="A119:J119"/>
    <mergeCell ref="A120:J120"/>
    <mergeCell ref="D121:F121"/>
    <mergeCell ref="H121:J121"/>
    <mergeCell ref="A122:J122"/>
    <mergeCell ref="D123:F123"/>
    <mergeCell ref="H123:J123"/>
    <mergeCell ref="H73:J73"/>
    <mergeCell ref="H71:J71"/>
    <mergeCell ref="H63:J63"/>
    <mergeCell ref="H64:J64"/>
    <mergeCell ref="H65:J65"/>
    <mergeCell ref="H66:J66"/>
    <mergeCell ref="H67:J67"/>
    <mergeCell ref="H44:J44"/>
    <mergeCell ref="H46:J46"/>
    <mergeCell ref="H62:J62"/>
    <mergeCell ref="H74:J74"/>
    <mergeCell ref="H75:J75"/>
    <mergeCell ref="H59:J59"/>
    <mergeCell ref="H60:J60"/>
    <mergeCell ref="H70:J70"/>
    <mergeCell ref="B137:E137"/>
    <mergeCell ref="F137:J137"/>
    <mergeCell ref="B135:E135"/>
    <mergeCell ref="F135:J135"/>
    <mergeCell ref="B136:E136"/>
    <mergeCell ref="F136:J136"/>
    <mergeCell ref="A134:E134"/>
    <mergeCell ref="F134:J134"/>
    <mergeCell ref="H124:J124"/>
    <mergeCell ref="H125:J125"/>
    <mergeCell ref="H126:J126"/>
    <mergeCell ref="H127:J127"/>
    <mergeCell ref="G128:J128"/>
    <mergeCell ref="D129:F129"/>
    <mergeCell ref="H129:J129"/>
    <mergeCell ref="B132:J132"/>
    <mergeCell ref="B87:D87"/>
    <mergeCell ref="H87:J87"/>
    <mergeCell ref="B88:D88"/>
    <mergeCell ref="H88:J88"/>
    <mergeCell ref="B89:D89"/>
    <mergeCell ref="H89:J89"/>
    <mergeCell ref="B90:D90"/>
    <mergeCell ref="H90:J90"/>
    <mergeCell ref="B91:D91"/>
    <mergeCell ref="H91:J91"/>
    <mergeCell ref="B92:D92"/>
    <mergeCell ref="H92:J92"/>
    <mergeCell ref="B93:D93"/>
    <mergeCell ref="H93:J93"/>
    <mergeCell ref="B94:D94"/>
    <mergeCell ref="H94:J94"/>
    <mergeCell ref="B95:D95"/>
    <mergeCell ref="H95:J95"/>
    <mergeCell ref="B96:D96"/>
    <mergeCell ref="H96:J96"/>
    <mergeCell ref="B101:D101"/>
    <mergeCell ref="H101:J101"/>
    <mergeCell ref="B102:D102"/>
    <mergeCell ref="H102:J102"/>
    <mergeCell ref="B115:D115"/>
    <mergeCell ref="H115:J115"/>
    <mergeCell ref="B116:D116"/>
    <mergeCell ref="H116:J116"/>
    <mergeCell ref="B97:D97"/>
    <mergeCell ref="H97:J97"/>
    <mergeCell ref="B98:D98"/>
    <mergeCell ref="H98:J98"/>
    <mergeCell ref="B99:D99"/>
    <mergeCell ref="H99:J99"/>
    <mergeCell ref="B100:D100"/>
    <mergeCell ref="H100:J100"/>
    <mergeCell ref="B112:D112"/>
    <mergeCell ref="H112:J112"/>
    <mergeCell ref="B103:D103"/>
    <mergeCell ref="H103:J103"/>
    <mergeCell ref="B104:D104"/>
    <mergeCell ref="H104:J104"/>
    <mergeCell ref="B105:D105"/>
    <mergeCell ref="H105:J105"/>
    <mergeCell ref="B106:D106"/>
    <mergeCell ref="H106:J106"/>
    <mergeCell ref="B107:D107"/>
    <mergeCell ref="H107:J107"/>
    <mergeCell ref="B113:D113"/>
    <mergeCell ref="H113:J113"/>
    <mergeCell ref="B117:D117"/>
    <mergeCell ref="H117:J117"/>
    <mergeCell ref="B118:D118"/>
    <mergeCell ref="H118:J118"/>
    <mergeCell ref="B108:D108"/>
    <mergeCell ref="H108:J108"/>
    <mergeCell ref="B109:D109"/>
    <mergeCell ref="H109:J109"/>
    <mergeCell ref="B110:D110"/>
    <mergeCell ref="H110:J110"/>
    <mergeCell ref="B111:D111"/>
    <mergeCell ref="H111:J111"/>
    <mergeCell ref="B114:D114"/>
    <mergeCell ref="H114:J114"/>
  </mergeCells>
  <phoneticPr fontId="54" type="noConversion"/>
  <printOptions horizontalCentered="1"/>
  <pageMargins left="0.98425196850393704" right="0.39370078740157483" top="0.43307086614173229" bottom="0.39370078740157483" header="0.31496062992125984" footer="0.11811023622047245"/>
  <pageSetup scale="68" fitToHeight="0" orientation="portrait" r:id="rId1"/>
  <headerFooter>
    <oddFooter>&amp;L&amp;"Arial Narrow,Normal"&amp;8&amp;A V03&amp;R&amp;"Arial Narrow,Negrita"&amp;8&amp;P/&amp;N</oddFooter>
  </headerFooter>
  <rowBreaks count="1" manualBreakCount="1">
    <brk id="47" max="9"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K96"/>
  <sheetViews>
    <sheetView showGridLines="0" topLeftCell="A43" zoomScale="115" zoomScaleNormal="115" zoomScaleSheetLayoutView="130" workbookViewId="0">
      <selection activeCell="A21" sqref="A21:K21"/>
    </sheetView>
  </sheetViews>
  <sheetFormatPr baseColWidth="10" defaultColWidth="11.42578125" defaultRowHeight="11.25" outlineLevelRow="1" x14ac:dyDescent="0.25"/>
  <cols>
    <col min="1" max="1" width="8.85546875" style="100" customWidth="1"/>
    <col min="2" max="2" width="16.85546875" style="110" customWidth="1"/>
    <col min="3" max="3" width="21" style="110" customWidth="1"/>
    <col min="4" max="4" width="35" style="110" customWidth="1"/>
    <col min="5" max="5" width="8.140625" style="101" customWidth="1"/>
    <col min="6" max="6" width="10.5703125" style="102" customWidth="1"/>
    <col min="7" max="7" width="19.140625" style="103" customWidth="1"/>
    <col min="8" max="9" width="5.28515625" style="103" customWidth="1"/>
    <col min="10" max="10" width="7.5703125" style="103" customWidth="1"/>
    <col min="11" max="11" width="11.85546875" style="101" customWidth="1"/>
    <col min="12" max="16384" width="11.42578125" style="101"/>
  </cols>
  <sheetData>
    <row r="1" spans="1:10" ht="12.75" x14ac:dyDescent="0.2">
      <c r="A1" s="474"/>
      <c r="B1" s="474"/>
      <c r="C1" s="474"/>
      <c r="D1" s="474"/>
      <c r="E1" s="474"/>
      <c r="F1" s="328"/>
      <c r="G1" s="409" t="s">
        <v>87</v>
      </c>
      <c r="H1" s="409"/>
      <c r="I1" s="409"/>
      <c r="J1" s="409"/>
    </row>
    <row r="2" spans="1:10" ht="12.75" x14ac:dyDescent="0.25">
      <c r="A2" s="475"/>
      <c r="B2" s="475"/>
      <c r="C2" s="476" t="s">
        <v>96</v>
      </c>
      <c r="D2" s="477"/>
      <c r="E2" s="477"/>
      <c r="F2" s="478"/>
      <c r="G2" s="429" t="s">
        <v>97</v>
      </c>
      <c r="H2" s="429"/>
      <c r="I2" s="429"/>
      <c r="J2" s="429"/>
    </row>
    <row r="3" spans="1:10" ht="12.75" x14ac:dyDescent="0.25">
      <c r="A3" s="475"/>
      <c r="B3" s="475"/>
      <c r="C3" s="334"/>
      <c r="D3" s="479"/>
      <c r="E3" s="479"/>
      <c r="F3" s="336"/>
      <c r="G3" s="429" t="s">
        <v>88</v>
      </c>
      <c r="H3" s="429"/>
      <c r="I3" s="429"/>
      <c r="J3" s="429"/>
    </row>
    <row r="4" spans="1:10" ht="12.75" x14ac:dyDescent="0.25">
      <c r="A4" s="475"/>
      <c r="B4" s="475"/>
      <c r="C4" s="334"/>
      <c r="D4" s="479"/>
      <c r="E4" s="479"/>
      <c r="F4" s="336"/>
      <c r="G4" s="429" t="s">
        <v>98</v>
      </c>
      <c r="H4" s="429"/>
      <c r="I4" s="429"/>
      <c r="J4" s="429"/>
    </row>
    <row r="5" spans="1:10" ht="12.75" x14ac:dyDescent="0.25">
      <c r="A5" s="475"/>
      <c r="B5" s="475"/>
      <c r="C5" s="337"/>
      <c r="D5" s="338"/>
      <c r="E5" s="338"/>
      <c r="F5" s="339"/>
      <c r="G5" s="429" t="s">
        <v>99</v>
      </c>
      <c r="H5" s="429"/>
      <c r="I5" s="429"/>
      <c r="J5" s="429"/>
    </row>
    <row r="6" spans="1:10" ht="12.75" x14ac:dyDescent="0.2">
      <c r="A6" s="482"/>
      <c r="B6" s="483"/>
      <c r="C6" s="483"/>
      <c r="D6" s="483"/>
      <c r="E6" s="483"/>
      <c r="F6" s="483"/>
      <c r="G6" s="483"/>
      <c r="H6" s="483"/>
      <c r="I6" s="483"/>
      <c r="J6" s="484"/>
    </row>
    <row r="7" spans="1:10" ht="12.75" x14ac:dyDescent="0.2">
      <c r="A7" s="436" t="s">
        <v>100</v>
      </c>
      <c r="B7" s="436"/>
      <c r="C7" s="475"/>
      <c r="D7" s="475"/>
      <c r="E7" s="475"/>
      <c r="F7" s="475"/>
      <c r="G7" s="485" t="s">
        <v>101</v>
      </c>
      <c r="H7" s="111" t="s">
        <v>89</v>
      </c>
      <c r="I7" s="111" t="s">
        <v>90</v>
      </c>
      <c r="J7" s="111" t="s">
        <v>91</v>
      </c>
    </row>
    <row r="8" spans="1:10" ht="50.25" customHeight="1" x14ac:dyDescent="0.25">
      <c r="A8" s="430" t="s">
        <v>96</v>
      </c>
      <c r="B8" s="430"/>
      <c r="C8" s="432" t="s">
        <v>75</v>
      </c>
      <c r="D8" s="432"/>
      <c r="E8" s="432"/>
      <c r="F8" s="432"/>
      <c r="G8" s="485"/>
      <c r="H8" s="123">
        <v>2020</v>
      </c>
      <c r="I8" s="123">
        <v>11</v>
      </c>
      <c r="J8" s="123">
        <v>30</v>
      </c>
    </row>
    <row r="9" spans="1:10" ht="12.75" x14ac:dyDescent="0.25">
      <c r="A9" s="430" t="s">
        <v>102</v>
      </c>
      <c r="B9" s="430"/>
      <c r="C9" s="431"/>
      <c r="D9" s="431"/>
      <c r="E9" s="431"/>
      <c r="F9" s="431"/>
      <c r="G9" s="431"/>
      <c r="H9" s="431"/>
      <c r="I9" s="431"/>
      <c r="J9" s="431"/>
    </row>
    <row r="10" spans="1:10" ht="12.75" x14ac:dyDescent="0.25">
      <c r="A10" s="438"/>
      <c r="B10" s="439"/>
      <c r="C10" s="439"/>
      <c r="D10" s="439"/>
      <c r="E10" s="439"/>
      <c r="F10" s="439"/>
      <c r="G10" s="439"/>
      <c r="H10" s="439"/>
      <c r="I10" s="439"/>
      <c r="J10" s="440"/>
    </row>
    <row r="11" spans="1:10" ht="12.75" x14ac:dyDescent="0.25">
      <c r="A11" s="137" t="s">
        <v>103</v>
      </c>
      <c r="B11" s="505" t="s">
        <v>104</v>
      </c>
      <c r="C11" s="505"/>
      <c r="D11" s="505"/>
      <c r="E11" s="137" t="s">
        <v>105</v>
      </c>
      <c r="F11" s="138" t="s">
        <v>73</v>
      </c>
      <c r="G11" s="139" t="s">
        <v>70</v>
      </c>
      <c r="H11" s="506" t="s">
        <v>106</v>
      </c>
      <c r="I11" s="506"/>
      <c r="J11" s="506"/>
    </row>
    <row r="12" spans="1:10" ht="21" customHeight="1" x14ac:dyDescent="0.25">
      <c r="A12" s="140" t="s">
        <v>229</v>
      </c>
      <c r="B12" s="473" t="s">
        <v>76</v>
      </c>
      <c r="C12" s="473"/>
      <c r="D12" s="473"/>
      <c r="E12" s="113"/>
      <c r="F12" s="114"/>
      <c r="G12" s="120"/>
      <c r="H12" s="437">
        <f>SUBTOTAL(9,H15:H65)</f>
        <v>309691443</v>
      </c>
      <c r="I12" s="437"/>
      <c r="J12" s="437"/>
    </row>
    <row r="13" spans="1:10" ht="17.25" customHeight="1" x14ac:dyDescent="0.25">
      <c r="A13" s="141" t="s">
        <v>230</v>
      </c>
      <c r="B13" s="498" t="s">
        <v>471</v>
      </c>
      <c r="C13" s="498"/>
      <c r="D13" s="498"/>
      <c r="E13" s="119"/>
      <c r="F13" s="119"/>
      <c r="G13" s="119"/>
      <c r="H13" s="452">
        <f>SUBTOTAL(9,H15:H65)</f>
        <v>309691443</v>
      </c>
      <c r="I13" s="452"/>
      <c r="J13" s="452"/>
    </row>
    <row r="14" spans="1:10" ht="17.25" customHeight="1" x14ac:dyDescent="0.25">
      <c r="A14" s="164"/>
      <c r="B14" s="169" t="s">
        <v>352</v>
      </c>
      <c r="C14" s="170"/>
      <c r="D14" s="171"/>
      <c r="E14" s="165"/>
      <c r="F14" s="165"/>
      <c r="G14" s="165"/>
      <c r="H14" s="166"/>
      <c r="I14" s="167"/>
      <c r="J14" s="168"/>
    </row>
    <row r="15" spans="1:10" ht="27.75" customHeight="1" x14ac:dyDescent="0.25">
      <c r="A15" s="136" t="s">
        <v>496</v>
      </c>
      <c r="B15" s="493" t="s">
        <v>472</v>
      </c>
      <c r="C15" s="494"/>
      <c r="D15" s="495"/>
      <c r="E15" s="108" t="s">
        <v>86</v>
      </c>
      <c r="F15" s="115">
        <v>1</v>
      </c>
      <c r="G15" s="195">
        <v>1708347</v>
      </c>
      <c r="H15" s="489">
        <f t="shared" ref="H15:H42" si="0">+ROUND(F15*G15,0)</f>
        <v>1708347</v>
      </c>
      <c r="I15" s="490"/>
      <c r="J15" s="491"/>
    </row>
    <row r="16" spans="1:10" ht="27.75" customHeight="1" x14ac:dyDescent="0.25">
      <c r="A16" s="136" t="s">
        <v>349</v>
      </c>
      <c r="B16" s="493" t="s">
        <v>473</v>
      </c>
      <c r="C16" s="494"/>
      <c r="D16" s="495"/>
      <c r="E16" s="108" t="s">
        <v>86</v>
      </c>
      <c r="F16" s="115">
        <v>1</v>
      </c>
      <c r="G16" s="195">
        <v>5875542</v>
      </c>
      <c r="H16" s="489">
        <f t="shared" si="0"/>
        <v>5875542</v>
      </c>
      <c r="I16" s="490"/>
      <c r="J16" s="491"/>
    </row>
    <row r="17" spans="1:10" ht="27" customHeight="1" x14ac:dyDescent="0.25">
      <c r="A17" s="136" t="s">
        <v>231</v>
      </c>
      <c r="B17" s="502" t="s">
        <v>507</v>
      </c>
      <c r="C17" s="503"/>
      <c r="D17" s="504"/>
      <c r="E17" s="108" t="s">
        <v>86</v>
      </c>
      <c r="F17" s="115">
        <v>1</v>
      </c>
      <c r="G17" s="195">
        <v>6798009</v>
      </c>
      <c r="H17" s="489">
        <f t="shared" si="0"/>
        <v>6798009</v>
      </c>
      <c r="I17" s="490"/>
      <c r="J17" s="491"/>
    </row>
    <row r="18" spans="1:10" ht="23.1" customHeight="1" x14ac:dyDescent="0.25">
      <c r="A18" s="136" t="s">
        <v>280</v>
      </c>
      <c r="B18" s="493" t="s">
        <v>397</v>
      </c>
      <c r="C18" s="494"/>
      <c r="D18" s="495"/>
      <c r="E18" s="108" t="s">
        <v>86</v>
      </c>
      <c r="F18" s="115">
        <v>3</v>
      </c>
      <c r="G18" s="195">
        <v>1737186</v>
      </c>
      <c r="H18" s="489">
        <f t="shared" si="0"/>
        <v>5211558</v>
      </c>
      <c r="I18" s="490"/>
      <c r="J18" s="491"/>
    </row>
    <row r="19" spans="1:10" ht="23.1" customHeight="1" x14ac:dyDescent="0.25">
      <c r="A19" s="136" t="s">
        <v>281</v>
      </c>
      <c r="B19" s="493" t="s">
        <v>475</v>
      </c>
      <c r="C19" s="494"/>
      <c r="D19" s="495"/>
      <c r="E19" s="108" t="s">
        <v>86</v>
      </c>
      <c r="F19" s="115">
        <v>3</v>
      </c>
      <c r="G19" s="195">
        <v>564383</v>
      </c>
      <c r="H19" s="489">
        <f t="shared" si="0"/>
        <v>1693149</v>
      </c>
      <c r="I19" s="490"/>
      <c r="J19" s="491"/>
    </row>
    <row r="20" spans="1:10" ht="35.25" customHeight="1" x14ac:dyDescent="0.25">
      <c r="A20" s="136" t="s">
        <v>282</v>
      </c>
      <c r="B20" s="493" t="s">
        <v>476</v>
      </c>
      <c r="C20" s="494"/>
      <c r="D20" s="495"/>
      <c r="E20" s="108" t="s">
        <v>86</v>
      </c>
      <c r="F20" s="115">
        <v>3</v>
      </c>
      <c r="G20" s="195">
        <v>298494</v>
      </c>
      <c r="H20" s="489">
        <f t="shared" si="0"/>
        <v>895482</v>
      </c>
      <c r="I20" s="490"/>
      <c r="J20" s="491"/>
    </row>
    <row r="21" spans="1:10" ht="206.25" customHeight="1" x14ac:dyDescent="0.25">
      <c r="A21" s="136" t="s">
        <v>283</v>
      </c>
      <c r="B21" s="493" t="s">
        <v>605</v>
      </c>
      <c r="C21" s="494"/>
      <c r="D21" s="495"/>
      <c r="E21" s="108" t="s">
        <v>86</v>
      </c>
      <c r="F21" s="115">
        <v>3</v>
      </c>
      <c r="G21" s="195">
        <v>59923722</v>
      </c>
      <c r="H21" s="489">
        <f t="shared" si="0"/>
        <v>179771166</v>
      </c>
      <c r="I21" s="490"/>
      <c r="J21" s="491"/>
    </row>
    <row r="22" spans="1:10" ht="23.1" customHeight="1" x14ac:dyDescent="0.25">
      <c r="A22" s="136" t="s">
        <v>284</v>
      </c>
      <c r="B22" s="493" t="s">
        <v>477</v>
      </c>
      <c r="C22" s="494"/>
      <c r="D22" s="495"/>
      <c r="E22" s="108" t="s">
        <v>86</v>
      </c>
      <c r="F22" s="115">
        <v>3</v>
      </c>
      <c r="G22" s="195">
        <v>394283</v>
      </c>
      <c r="H22" s="489">
        <f t="shared" si="0"/>
        <v>1182849</v>
      </c>
      <c r="I22" s="490"/>
      <c r="J22" s="491"/>
    </row>
    <row r="23" spans="1:10" ht="23.1" customHeight="1" x14ac:dyDescent="0.25">
      <c r="A23" s="136" t="s">
        <v>285</v>
      </c>
      <c r="B23" s="493" t="s">
        <v>474</v>
      </c>
      <c r="C23" s="494"/>
      <c r="D23" s="495"/>
      <c r="E23" s="108" t="s">
        <v>86</v>
      </c>
      <c r="F23" s="115">
        <v>3</v>
      </c>
      <c r="G23" s="195">
        <v>545368</v>
      </c>
      <c r="H23" s="489">
        <f t="shared" ref="H23" si="1">+ROUND(F23*G23,0)</f>
        <v>1636104</v>
      </c>
      <c r="I23" s="490"/>
      <c r="J23" s="491"/>
    </row>
    <row r="24" spans="1:10" ht="23.1" customHeight="1" x14ac:dyDescent="0.25">
      <c r="A24" s="136" t="s">
        <v>497</v>
      </c>
      <c r="B24" s="493" t="s">
        <v>434</v>
      </c>
      <c r="C24" s="494"/>
      <c r="D24" s="495"/>
      <c r="E24" s="108" t="s">
        <v>86</v>
      </c>
      <c r="F24" s="115">
        <v>3</v>
      </c>
      <c r="G24" s="195">
        <v>526020</v>
      </c>
      <c r="H24" s="489">
        <f>+ROUND(F24*G24,0)</f>
        <v>1578060</v>
      </c>
      <c r="I24" s="490"/>
      <c r="J24" s="491"/>
    </row>
    <row r="25" spans="1:10" ht="23.1" customHeight="1" x14ac:dyDescent="0.25">
      <c r="A25" s="136" t="s">
        <v>286</v>
      </c>
      <c r="B25" s="493" t="s">
        <v>424</v>
      </c>
      <c r="C25" s="494"/>
      <c r="D25" s="495"/>
      <c r="E25" s="108" t="s">
        <v>86</v>
      </c>
      <c r="F25" s="115">
        <v>3</v>
      </c>
      <c r="G25" s="195">
        <v>2273507</v>
      </c>
      <c r="H25" s="489">
        <f>+ROUND(F25*G25,0)</f>
        <v>6820521</v>
      </c>
      <c r="I25" s="490"/>
      <c r="J25" s="491"/>
    </row>
    <row r="26" spans="1:10" ht="23.1" customHeight="1" x14ac:dyDescent="0.25">
      <c r="A26" s="136" t="s">
        <v>287</v>
      </c>
      <c r="B26" s="493" t="s">
        <v>425</v>
      </c>
      <c r="C26" s="494"/>
      <c r="D26" s="495"/>
      <c r="E26" s="108" t="s">
        <v>86</v>
      </c>
      <c r="F26" s="115">
        <v>3</v>
      </c>
      <c r="G26" s="195">
        <v>648853</v>
      </c>
      <c r="H26" s="489">
        <f>+ROUND(F26*G26,0)</f>
        <v>1946559</v>
      </c>
      <c r="I26" s="490"/>
      <c r="J26" s="491"/>
    </row>
    <row r="27" spans="1:10" ht="23.1" customHeight="1" x14ac:dyDescent="0.25">
      <c r="A27" s="136" t="s">
        <v>288</v>
      </c>
      <c r="B27" s="493" t="s">
        <v>412</v>
      </c>
      <c r="C27" s="494"/>
      <c r="D27" s="495"/>
      <c r="E27" s="108" t="s">
        <v>86</v>
      </c>
      <c r="F27" s="115">
        <v>3</v>
      </c>
      <c r="G27" s="195">
        <v>982884</v>
      </c>
      <c r="H27" s="489">
        <f t="shared" si="0"/>
        <v>2948652</v>
      </c>
      <c r="I27" s="490"/>
      <c r="J27" s="491"/>
    </row>
    <row r="28" spans="1:10" ht="29.25" customHeight="1" x14ac:dyDescent="0.25">
      <c r="A28" s="136" t="s">
        <v>498</v>
      </c>
      <c r="B28" s="493" t="s">
        <v>478</v>
      </c>
      <c r="C28" s="494"/>
      <c r="D28" s="495"/>
      <c r="E28" s="108" t="s">
        <v>86</v>
      </c>
      <c r="F28" s="115">
        <v>1</v>
      </c>
      <c r="G28" s="195">
        <v>6919403</v>
      </c>
      <c r="H28" s="489">
        <f t="shared" ref="H28" si="2">+ROUND(F28*G28,0)</f>
        <v>6919403</v>
      </c>
      <c r="I28" s="490"/>
      <c r="J28" s="491"/>
    </row>
    <row r="29" spans="1:10" ht="17.25" customHeight="1" x14ac:dyDescent="0.25">
      <c r="A29" s="164"/>
      <c r="B29" s="169" t="s">
        <v>353</v>
      </c>
      <c r="C29" s="170"/>
      <c r="D29" s="171"/>
      <c r="E29" s="165"/>
      <c r="F29" s="165"/>
      <c r="G29" s="165"/>
      <c r="H29" s="166"/>
      <c r="I29" s="167"/>
      <c r="J29" s="168"/>
    </row>
    <row r="30" spans="1:10" ht="21" customHeight="1" x14ac:dyDescent="0.25">
      <c r="A30" s="136" t="s">
        <v>289</v>
      </c>
      <c r="B30" s="493" t="s">
        <v>426</v>
      </c>
      <c r="C30" s="494"/>
      <c r="D30" s="495"/>
      <c r="E30" s="108" t="s">
        <v>86</v>
      </c>
      <c r="F30" s="115">
        <v>3</v>
      </c>
      <c r="G30" s="195">
        <v>2796445</v>
      </c>
      <c r="H30" s="489">
        <f t="shared" si="0"/>
        <v>8389335</v>
      </c>
      <c r="I30" s="490"/>
      <c r="J30" s="491"/>
    </row>
    <row r="31" spans="1:10" ht="32.25" customHeight="1" x14ac:dyDescent="0.25">
      <c r="A31" s="136" t="s">
        <v>290</v>
      </c>
      <c r="B31" s="493" t="s">
        <v>427</v>
      </c>
      <c r="C31" s="494"/>
      <c r="D31" s="495"/>
      <c r="E31" s="108" t="s">
        <v>86</v>
      </c>
      <c r="F31" s="115">
        <v>1</v>
      </c>
      <c r="G31" s="195">
        <v>3466633</v>
      </c>
      <c r="H31" s="489">
        <f t="shared" si="0"/>
        <v>3466633</v>
      </c>
      <c r="I31" s="490"/>
      <c r="J31" s="491"/>
    </row>
    <row r="32" spans="1:10" ht="22.5" customHeight="1" x14ac:dyDescent="0.25">
      <c r="A32" s="136" t="s">
        <v>291</v>
      </c>
      <c r="B32" s="493" t="s">
        <v>428</v>
      </c>
      <c r="C32" s="494"/>
      <c r="D32" s="495"/>
      <c r="E32" s="108" t="s">
        <v>86</v>
      </c>
      <c r="F32" s="115">
        <v>1</v>
      </c>
      <c r="G32" s="195">
        <v>2505248</v>
      </c>
      <c r="H32" s="489">
        <f t="shared" si="0"/>
        <v>2505248</v>
      </c>
      <c r="I32" s="490"/>
      <c r="J32" s="491"/>
    </row>
    <row r="33" spans="1:10" ht="22.5" customHeight="1" x14ac:dyDescent="0.25">
      <c r="A33" s="136" t="s">
        <v>292</v>
      </c>
      <c r="B33" s="493" t="s">
        <v>508</v>
      </c>
      <c r="C33" s="494"/>
      <c r="D33" s="495"/>
      <c r="E33" s="108" t="s">
        <v>86</v>
      </c>
      <c r="F33" s="115">
        <v>1</v>
      </c>
      <c r="G33" s="195">
        <v>3311053</v>
      </c>
      <c r="H33" s="489">
        <f t="shared" si="0"/>
        <v>3311053</v>
      </c>
      <c r="I33" s="490"/>
      <c r="J33" s="491"/>
    </row>
    <row r="34" spans="1:10" ht="22.5" customHeight="1" x14ac:dyDescent="0.25">
      <c r="A34" s="136" t="s">
        <v>293</v>
      </c>
      <c r="B34" s="493" t="s">
        <v>429</v>
      </c>
      <c r="C34" s="494"/>
      <c r="D34" s="495"/>
      <c r="E34" s="108" t="s">
        <v>86</v>
      </c>
      <c r="F34" s="115">
        <v>3</v>
      </c>
      <c r="G34" s="195">
        <v>3139119</v>
      </c>
      <c r="H34" s="489">
        <f t="shared" si="0"/>
        <v>9417357</v>
      </c>
      <c r="I34" s="490"/>
      <c r="J34" s="491"/>
    </row>
    <row r="35" spans="1:10" ht="23.1" customHeight="1" x14ac:dyDescent="0.25">
      <c r="A35" s="136" t="s">
        <v>294</v>
      </c>
      <c r="B35" s="493" t="s">
        <v>430</v>
      </c>
      <c r="C35" s="494"/>
      <c r="D35" s="495"/>
      <c r="E35" s="108" t="s">
        <v>86</v>
      </c>
      <c r="F35" s="115">
        <v>2</v>
      </c>
      <c r="G35" s="195">
        <v>1881469</v>
      </c>
      <c r="H35" s="489">
        <f t="shared" si="0"/>
        <v>3762938</v>
      </c>
      <c r="I35" s="490"/>
      <c r="J35" s="491"/>
    </row>
    <row r="36" spans="1:10" ht="23.1" customHeight="1" x14ac:dyDescent="0.25">
      <c r="A36" s="136" t="s">
        <v>499</v>
      </c>
      <c r="B36" s="493" t="s">
        <v>431</v>
      </c>
      <c r="C36" s="494"/>
      <c r="D36" s="495"/>
      <c r="E36" s="108" t="s">
        <v>86</v>
      </c>
      <c r="F36" s="115">
        <v>1</v>
      </c>
      <c r="G36" s="195">
        <v>1946812</v>
      </c>
      <c r="H36" s="489">
        <f t="shared" si="0"/>
        <v>1946812</v>
      </c>
      <c r="I36" s="490"/>
      <c r="J36" s="491"/>
    </row>
    <row r="37" spans="1:10" ht="23.1" customHeight="1" x14ac:dyDescent="0.25">
      <c r="A37" s="136" t="s">
        <v>295</v>
      </c>
      <c r="B37" s="493" t="s">
        <v>432</v>
      </c>
      <c r="C37" s="494"/>
      <c r="D37" s="495"/>
      <c r="E37" s="108" t="s">
        <v>86</v>
      </c>
      <c r="F37" s="115">
        <v>1</v>
      </c>
      <c r="G37" s="195">
        <v>6404946</v>
      </c>
      <c r="H37" s="489">
        <f t="shared" si="0"/>
        <v>6404946</v>
      </c>
      <c r="I37" s="490"/>
      <c r="J37" s="491"/>
    </row>
    <row r="38" spans="1:10" ht="23.1" customHeight="1" x14ac:dyDescent="0.25">
      <c r="A38" s="136" t="s">
        <v>296</v>
      </c>
      <c r="B38" s="493" t="s">
        <v>492</v>
      </c>
      <c r="C38" s="494"/>
      <c r="D38" s="495"/>
      <c r="E38" s="108" t="s">
        <v>86</v>
      </c>
      <c r="F38" s="115">
        <v>1</v>
      </c>
      <c r="G38" s="195">
        <v>5409988</v>
      </c>
      <c r="H38" s="489">
        <f>+ROUND(F38*G38,0)</f>
        <v>5409988</v>
      </c>
      <c r="I38" s="490"/>
      <c r="J38" s="491"/>
    </row>
    <row r="39" spans="1:10" ht="23.1" customHeight="1" x14ac:dyDescent="0.25">
      <c r="A39" s="136" t="s">
        <v>297</v>
      </c>
      <c r="B39" s="493" t="s">
        <v>433</v>
      </c>
      <c r="C39" s="494"/>
      <c r="D39" s="495"/>
      <c r="E39" s="108" t="s">
        <v>86</v>
      </c>
      <c r="F39" s="115">
        <v>1</v>
      </c>
      <c r="G39" s="195">
        <v>1487051</v>
      </c>
      <c r="H39" s="489">
        <f t="shared" si="0"/>
        <v>1487051</v>
      </c>
      <c r="I39" s="490"/>
      <c r="J39" s="491"/>
    </row>
    <row r="40" spans="1:10" ht="17.25" customHeight="1" x14ac:dyDescent="0.25">
      <c r="A40" s="164"/>
      <c r="B40" s="169" t="s">
        <v>354</v>
      </c>
      <c r="C40" s="170"/>
      <c r="D40" s="171"/>
      <c r="E40" s="165"/>
      <c r="F40" s="165"/>
      <c r="G40" s="165"/>
      <c r="H40" s="166"/>
      <c r="I40" s="167"/>
      <c r="J40" s="168"/>
    </row>
    <row r="41" spans="1:10" ht="23.1" customHeight="1" x14ac:dyDescent="0.25">
      <c r="A41" s="136" t="s">
        <v>298</v>
      </c>
      <c r="B41" s="499" t="s">
        <v>493</v>
      </c>
      <c r="C41" s="500"/>
      <c r="D41" s="501"/>
      <c r="E41" s="108" t="s">
        <v>86</v>
      </c>
      <c r="F41" s="115">
        <v>2</v>
      </c>
      <c r="G41" s="195">
        <v>482062</v>
      </c>
      <c r="H41" s="489">
        <f>+ROUND(F41*G41,0)</f>
        <v>964124</v>
      </c>
      <c r="I41" s="490"/>
      <c r="J41" s="491"/>
    </row>
    <row r="42" spans="1:10" ht="23.1" customHeight="1" x14ac:dyDescent="0.25">
      <c r="A42" s="136" t="s">
        <v>299</v>
      </c>
      <c r="B42" s="499" t="s">
        <v>480</v>
      </c>
      <c r="C42" s="500"/>
      <c r="D42" s="501"/>
      <c r="E42" s="108" t="s">
        <v>86</v>
      </c>
      <c r="F42" s="115">
        <v>2</v>
      </c>
      <c r="G42" s="195">
        <v>241123</v>
      </c>
      <c r="H42" s="489">
        <f t="shared" si="0"/>
        <v>482246</v>
      </c>
      <c r="I42" s="490"/>
      <c r="J42" s="491"/>
    </row>
    <row r="43" spans="1:10" ht="23.1" customHeight="1" x14ac:dyDescent="0.25">
      <c r="A43" s="136" t="s">
        <v>300</v>
      </c>
      <c r="B43" s="499" t="s">
        <v>481</v>
      </c>
      <c r="C43" s="500"/>
      <c r="D43" s="501"/>
      <c r="E43" s="108" t="s">
        <v>86</v>
      </c>
      <c r="F43" s="115">
        <v>2</v>
      </c>
      <c r="G43" s="195">
        <v>7470888</v>
      </c>
      <c r="H43" s="489">
        <f>+ROUND(F43*G43,0)</f>
        <v>14941776</v>
      </c>
      <c r="I43" s="490"/>
      <c r="J43" s="491"/>
    </row>
    <row r="44" spans="1:10" ht="22.5" customHeight="1" x14ac:dyDescent="0.25">
      <c r="A44" s="136" t="s">
        <v>301</v>
      </c>
      <c r="B44" s="499" t="s">
        <v>482</v>
      </c>
      <c r="C44" s="500"/>
      <c r="D44" s="501"/>
      <c r="E44" s="108" t="s">
        <v>86</v>
      </c>
      <c r="F44" s="115">
        <v>1</v>
      </c>
      <c r="G44" s="195">
        <v>334695</v>
      </c>
      <c r="H44" s="489">
        <f t="shared" ref="H44:H64" si="3">+ROUND(F44*G44,0)</f>
        <v>334695</v>
      </c>
      <c r="I44" s="490"/>
      <c r="J44" s="491"/>
    </row>
    <row r="45" spans="1:10" ht="23.1" customHeight="1" x14ac:dyDescent="0.25">
      <c r="A45" s="136" t="s">
        <v>302</v>
      </c>
      <c r="B45" s="499" t="s">
        <v>483</v>
      </c>
      <c r="C45" s="500"/>
      <c r="D45" s="501"/>
      <c r="E45" s="108" t="s">
        <v>86</v>
      </c>
      <c r="F45" s="115">
        <v>8</v>
      </c>
      <c r="G45" s="195">
        <v>225454</v>
      </c>
      <c r="H45" s="489">
        <f>+ROUND(F45*G45,0)</f>
        <v>1803632</v>
      </c>
      <c r="I45" s="490"/>
      <c r="J45" s="491"/>
    </row>
    <row r="46" spans="1:10" ht="23.1" customHeight="1" x14ac:dyDescent="0.25">
      <c r="A46" s="136" t="s">
        <v>303</v>
      </c>
      <c r="B46" s="499" t="s">
        <v>484</v>
      </c>
      <c r="C46" s="500"/>
      <c r="D46" s="501"/>
      <c r="E46" s="108" t="s">
        <v>86</v>
      </c>
      <c r="F46" s="115">
        <v>2</v>
      </c>
      <c r="G46" s="195">
        <v>345322</v>
      </c>
      <c r="H46" s="489">
        <f t="shared" si="3"/>
        <v>690644</v>
      </c>
      <c r="I46" s="490"/>
      <c r="J46" s="491"/>
    </row>
    <row r="47" spans="1:10" ht="23.1" customHeight="1" x14ac:dyDescent="0.25">
      <c r="A47" s="136" t="s">
        <v>500</v>
      </c>
      <c r="B47" s="499" t="s">
        <v>485</v>
      </c>
      <c r="C47" s="500"/>
      <c r="D47" s="501"/>
      <c r="E47" s="108" t="s">
        <v>86</v>
      </c>
      <c r="F47" s="115">
        <v>2</v>
      </c>
      <c r="G47" s="195">
        <v>214287</v>
      </c>
      <c r="H47" s="489">
        <f t="shared" si="3"/>
        <v>428574</v>
      </c>
      <c r="I47" s="490"/>
      <c r="J47" s="491"/>
    </row>
    <row r="48" spans="1:10" ht="23.1" customHeight="1" x14ac:dyDescent="0.25">
      <c r="A48" s="136" t="s">
        <v>304</v>
      </c>
      <c r="B48" s="499" t="s">
        <v>486</v>
      </c>
      <c r="C48" s="500"/>
      <c r="D48" s="501"/>
      <c r="E48" s="108" t="s">
        <v>86</v>
      </c>
      <c r="F48" s="115">
        <v>1</v>
      </c>
      <c r="G48" s="195">
        <v>580917</v>
      </c>
      <c r="H48" s="489">
        <f t="shared" si="3"/>
        <v>580917</v>
      </c>
      <c r="I48" s="490"/>
      <c r="J48" s="491"/>
    </row>
    <row r="49" spans="1:10" ht="23.1" customHeight="1" x14ac:dyDescent="0.25">
      <c r="A49" s="136" t="s">
        <v>305</v>
      </c>
      <c r="B49" s="499" t="s">
        <v>479</v>
      </c>
      <c r="C49" s="500"/>
      <c r="D49" s="501"/>
      <c r="E49" s="108" t="s">
        <v>86</v>
      </c>
      <c r="F49" s="115">
        <v>1</v>
      </c>
      <c r="G49" s="195">
        <v>306057</v>
      </c>
      <c r="H49" s="489">
        <f t="shared" si="3"/>
        <v>306057</v>
      </c>
      <c r="I49" s="490"/>
      <c r="J49" s="491"/>
    </row>
    <row r="50" spans="1:10" ht="23.1" customHeight="1" x14ac:dyDescent="0.25">
      <c r="A50" s="136" t="s">
        <v>306</v>
      </c>
      <c r="B50" s="499" t="s">
        <v>487</v>
      </c>
      <c r="C50" s="500"/>
      <c r="D50" s="501"/>
      <c r="E50" s="108" t="s">
        <v>86</v>
      </c>
      <c r="F50" s="115">
        <v>1</v>
      </c>
      <c r="G50" s="195">
        <v>609556</v>
      </c>
      <c r="H50" s="489">
        <f t="shared" si="3"/>
        <v>609556</v>
      </c>
      <c r="I50" s="490"/>
      <c r="J50" s="491"/>
    </row>
    <row r="51" spans="1:10" ht="17.25" customHeight="1" x14ac:dyDescent="0.25">
      <c r="A51" s="164"/>
      <c r="B51" s="169" t="s">
        <v>494</v>
      </c>
      <c r="C51" s="170"/>
      <c r="D51" s="171"/>
      <c r="E51" s="165"/>
      <c r="F51" s="165"/>
      <c r="G51" s="165"/>
      <c r="H51" s="166"/>
      <c r="I51" s="167"/>
      <c r="J51" s="168"/>
    </row>
    <row r="52" spans="1:10" ht="23.1" customHeight="1" x14ac:dyDescent="0.25">
      <c r="A52" s="136" t="s">
        <v>307</v>
      </c>
      <c r="B52" s="493" t="s">
        <v>436</v>
      </c>
      <c r="C52" s="494"/>
      <c r="D52" s="495"/>
      <c r="E52" s="108" t="s">
        <v>86</v>
      </c>
      <c r="F52" s="115">
        <v>1</v>
      </c>
      <c r="G52" s="195">
        <v>1735201</v>
      </c>
      <c r="H52" s="489">
        <f>+ROUND(F52*G52,0)</f>
        <v>1735201</v>
      </c>
      <c r="I52" s="490"/>
      <c r="J52" s="491"/>
    </row>
    <row r="53" spans="1:10" ht="23.1" customHeight="1" x14ac:dyDescent="0.25">
      <c r="A53" s="136" t="s">
        <v>308</v>
      </c>
      <c r="B53" s="493" t="s">
        <v>437</v>
      </c>
      <c r="C53" s="494"/>
      <c r="D53" s="495"/>
      <c r="E53" s="108" t="s">
        <v>84</v>
      </c>
      <c r="F53" s="115">
        <v>1</v>
      </c>
      <c r="G53" s="195">
        <v>872580</v>
      </c>
      <c r="H53" s="489">
        <f t="shared" si="3"/>
        <v>872580</v>
      </c>
      <c r="I53" s="490"/>
      <c r="J53" s="491"/>
    </row>
    <row r="54" spans="1:10" ht="23.1" customHeight="1" x14ac:dyDescent="0.25">
      <c r="A54" s="136" t="s">
        <v>309</v>
      </c>
      <c r="B54" s="493" t="s">
        <v>435</v>
      </c>
      <c r="C54" s="494"/>
      <c r="D54" s="495"/>
      <c r="E54" s="108" t="s">
        <v>86</v>
      </c>
      <c r="F54" s="115">
        <v>4</v>
      </c>
      <c r="G54" s="195">
        <v>219398</v>
      </c>
      <c r="H54" s="489">
        <f>+ROUND(F54*G54,0)</f>
        <v>877592</v>
      </c>
      <c r="I54" s="490"/>
      <c r="J54" s="491"/>
    </row>
    <row r="55" spans="1:10" ht="23.1" customHeight="1" x14ac:dyDescent="0.25">
      <c r="A55" s="136" t="s">
        <v>310</v>
      </c>
      <c r="B55" s="493" t="s">
        <v>438</v>
      </c>
      <c r="C55" s="494"/>
      <c r="D55" s="495"/>
      <c r="E55" s="108" t="s">
        <v>86</v>
      </c>
      <c r="F55" s="115">
        <v>1</v>
      </c>
      <c r="G55" s="195">
        <v>798790</v>
      </c>
      <c r="H55" s="489">
        <f>+ROUND(F55*G55,0)</f>
        <v>798790</v>
      </c>
      <c r="I55" s="490"/>
      <c r="J55" s="491"/>
    </row>
    <row r="56" spans="1:10" ht="23.1" customHeight="1" x14ac:dyDescent="0.25">
      <c r="A56" s="136" t="s">
        <v>311</v>
      </c>
      <c r="B56" s="493" t="s">
        <v>439</v>
      </c>
      <c r="C56" s="494"/>
      <c r="D56" s="495"/>
      <c r="E56" s="108" t="s">
        <v>86</v>
      </c>
      <c r="F56" s="115">
        <v>1</v>
      </c>
      <c r="G56" s="195">
        <v>2256320</v>
      </c>
      <c r="H56" s="489">
        <f>+ROUND(F56*G56,0)</f>
        <v>2256320</v>
      </c>
      <c r="I56" s="490"/>
      <c r="J56" s="491"/>
    </row>
    <row r="57" spans="1:10" ht="23.1" customHeight="1" x14ac:dyDescent="0.25">
      <c r="A57" s="164"/>
      <c r="B57" s="169" t="s">
        <v>454</v>
      </c>
      <c r="C57" s="170"/>
      <c r="D57" s="171"/>
      <c r="E57" s="165"/>
      <c r="F57" s="165"/>
      <c r="G57" s="165"/>
      <c r="H57" s="166"/>
      <c r="I57" s="167"/>
      <c r="J57" s="168"/>
    </row>
    <row r="58" spans="1:10" ht="23.1" customHeight="1" x14ac:dyDescent="0.25">
      <c r="A58" s="136" t="s">
        <v>312</v>
      </c>
      <c r="B58" s="493" t="s">
        <v>488</v>
      </c>
      <c r="C58" s="494"/>
      <c r="D58" s="495"/>
      <c r="E58" s="108" t="s">
        <v>86</v>
      </c>
      <c r="F58" s="115">
        <v>25</v>
      </c>
      <c r="G58" s="195">
        <v>45719</v>
      </c>
      <c r="H58" s="489">
        <f t="shared" ref="H58" si="4">+ROUND(F58*G58,0)</f>
        <v>1142975</v>
      </c>
      <c r="I58" s="490"/>
      <c r="J58" s="491"/>
    </row>
    <row r="59" spans="1:10" ht="23.1" customHeight="1" x14ac:dyDescent="0.25">
      <c r="A59" s="136" t="s">
        <v>313</v>
      </c>
      <c r="B59" s="493" t="s">
        <v>489</v>
      </c>
      <c r="C59" s="494"/>
      <c r="D59" s="495"/>
      <c r="E59" s="108" t="s">
        <v>86</v>
      </c>
      <c r="F59" s="115">
        <v>9</v>
      </c>
      <c r="G59" s="195">
        <v>45719</v>
      </c>
      <c r="H59" s="489">
        <f t="shared" ref="H59" si="5">+ROUND(F59*G59,0)</f>
        <v>411471</v>
      </c>
      <c r="I59" s="490"/>
      <c r="J59" s="491"/>
    </row>
    <row r="60" spans="1:10" ht="23.1" customHeight="1" x14ac:dyDescent="0.25">
      <c r="A60" s="136" t="s">
        <v>314</v>
      </c>
      <c r="B60" s="493" t="s">
        <v>416</v>
      </c>
      <c r="C60" s="494"/>
      <c r="D60" s="495"/>
      <c r="E60" s="108" t="s">
        <v>84</v>
      </c>
      <c r="F60" s="115">
        <v>20</v>
      </c>
      <c r="G60" s="195">
        <v>72763</v>
      </c>
      <c r="H60" s="489">
        <f t="shared" si="3"/>
        <v>1455260</v>
      </c>
      <c r="I60" s="490"/>
      <c r="J60" s="491"/>
    </row>
    <row r="61" spans="1:10" ht="23.1" customHeight="1" x14ac:dyDescent="0.25">
      <c r="A61" s="136" t="s">
        <v>315</v>
      </c>
      <c r="B61" s="493" t="s">
        <v>490</v>
      </c>
      <c r="C61" s="494"/>
      <c r="D61" s="495"/>
      <c r="E61" s="108" t="s">
        <v>86</v>
      </c>
      <c r="F61" s="115">
        <v>3</v>
      </c>
      <c r="G61" s="195">
        <v>253949</v>
      </c>
      <c r="H61" s="489">
        <f t="shared" si="3"/>
        <v>761847</v>
      </c>
      <c r="I61" s="490"/>
      <c r="J61" s="491"/>
    </row>
    <row r="62" spans="1:10" ht="23.1" customHeight="1" x14ac:dyDescent="0.25">
      <c r="A62" s="136" t="s">
        <v>355</v>
      </c>
      <c r="B62" s="493" t="s">
        <v>491</v>
      </c>
      <c r="C62" s="494"/>
      <c r="D62" s="495"/>
      <c r="E62" s="108" t="s">
        <v>86</v>
      </c>
      <c r="F62" s="115">
        <v>14</v>
      </c>
      <c r="G62" s="195">
        <v>306951</v>
      </c>
      <c r="H62" s="489">
        <f t="shared" si="3"/>
        <v>4297314</v>
      </c>
      <c r="I62" s="490"/>
      <c r="J62" s="491"/>
    </row>
    <row r="63" spans="1:10" ht="23.1" customHeight="1" x14ac:dyDescent="0.25">
      <c r="A63" s="136" t="s">
        <v>501</v>
      </c>
      <c r="B63" s="493" t="s">
        <v>503</v>
      </c>
      <c r="C63" s="494"/>
      <c r="D63" s="495"/>
      <c r="E63" s="108" t="s">
        <v>86</v>
      </c>
      <c r="F63" s="115">
        <v>6</v>
      </c>
      <c r="G63" s="195">
        <v>400509</v>
      </c>
      <c r="H63" s="489">
        <f>+ROUND(F63*G63,0)</f>
        <v>2403054</v>
      </c>
      <c r="I63" s="490"/>
      <c r="J63" s="491"/>
    </row>
    <row r="64" spans="1:10" ht="23.1" customHeight="1" x14ac:dyDescent="0.25">
      <c r="A64" s="136" t="s">
        <v>316</v>
      </c>
      <c r="B64" s="493" t="s">
        <v>568</v>
      </c>
      <c r="C64" s="494"/>
      <c r="D64" s="495"/>
      <c r="E64" s="108" t="s">
        <v>86</v>
      </c>
      <c r="F64" s="198">
        <v>4</v>
      </c>
      <c r="G64" s="217">
        <v>112514</v>
      </c>
      <c r="H64" s="489">
        <f t="shared" si="3"/>
        <v>450056</v>
      </c>
      <c r="I64" s="490"/>
      <c r="J64" s="491"/>
    </row>
    <row r="65" spans="1:11" x14ac:dyDescent="0.25">
      <c r="A65" s="136"/>
      <c r="B65" s="492"/>
      <c r="C65" s="448"/>
      <c r="D65" s="448"/>
      <c r="E65" s="108"/>
      <c r="F65" s="115"/>
      <c r="G65" s="158"/>
      <c r="H65" s="161"/>
      <c r="I65" s="162"/>
      <c r="J65" s="163"/>
    </row>
    <row r="66" spans="1:11" s="98" customFormat="1" ht="12.75" x14ac:dyDescent="0.2">
      <c r="A66" s="464"/>
      <c r="B66" s="464"/>
      <c r="C66" s="464"/>
      <c r="D66" s="464"/>
      <c r="E66" s="464"/>
      <c r="F66" s="464"/>
      <c r="G66" s="464"/>
      <c r="H66" s="464"/>
      <c r="I66" s="464"/>
      <c r="J66" s="464"/>
      <c r="K66" s="104"/>
    </row>
    <row r="67" spans="1:11" s="98" customFormat="1" ht="20.25" customHeight="1" x14ac:dyDescent="0.2">
      <c r="A67" s="465"/>
      <c r="B67" s="465"/>
      <c r="C67" s="466"/>
      <c r="D67" s="466"/>
      <c r="E67" s="466"/>
      <c r="F67" s="466"/>
      <c r="G67" s="466"/>
      <c r="H67" s="466"/>
      <c r="I67" s="466"/>
      <c r="J67" s="466"/>
      <c r="K67" s="101"/>
    </row>
    <row r="68" spans="1:11" s="98" customFormat="1" ht="20.25" customHeight="1" x14ac:dyDescent="0.2">
      <c r="A68" s="124"/>
      <c r="B68" s="125"/>
      <c r="C68" s="126"/>
      <c r="D68" s="467" t="s">
        <v>107</v>
      </c>
      <c r="E68" s="467"/>
      <c r="F68" s="467"/>
      <c r="G68" s="127"/>
      <c r="H68" s="461">
        <f>SUBTOTAL(9,H12:J65)</f>
        <v>309691443</v>
      </c>
      <c r="I68" s="461"/>
      <c r="J68" s="462"/>
    </row>
    <row r="69" spans="1:11" s="98" customFormat="1" ht="20.25" hidden="1" customHeight="1" outlineLevel="1" x14ac:dyDescent="0.2">
      <c r="A69" s="468"/>
      <c r="B69" s="468"/>
      <c r="C69" s="469"/>
      <c r="D69" s="469"/>
      <c r="E69" s="469"/>
      <c r="F69" s="469"/>
      <c r="G69" s="469"/>
      <c r="H69" s="469"/>
      <c r="I69" s="469"/>
      <c r="J69" s="469"/>
    </row>
    <row r="70" spans="1:11" s="98" customFormat="1" ht="19.5" hidden="1" customHeight="1" outlineLevel="1" x14ac:dyDescent="0.2">
      <c r="A70" s="124"/>
      <c r="B70" s="125"/>
      <c r="C70" s="126"/>
      <c r="D70" s="467" t="s">
        <v>107</v>
      </c>
      <c r="E70" s="467"/>
      <c r="F70" s="467"/>
      <c r="G70" s="127"/>
      <c r="H70" s="461">
        <f>+H68</f>
        <v>309691443</v>
      </c>
      <c r="I70" s="461"/>
      <c r="J70" s="462"/>
    </row>
    <row r="71" spans="1:11" s="98" customFormat="1" ht="18" hidden="1" customHeight="1" outlineLevel="1" x14ac:dyDescent="0.2">
      <c r="A71" s="118"/>
      <c r="B71" s="128"/>
      <c r="C71" s="126"/>
      <c r="D71" s="187" t="s">
        <v>92</v>
      </c>
      <c r="E71" s="174"/>
      <c r="F71" s="175" t="s">
        <v>82</v>
      </c>
      <c r="G71" s="176" t="e">
        <f>+#REF!</f>
        <v>#REF!</v>
      </c>
      <c r="H71" s="457" t="e">
        <f>ROUND($H$70*G71,2)</f>
        <v>#REF!</v>
      </c>
      <c r="I71" s="457"/>
      <c r="J71" s="458"/>
    </row>
    <row r="72" spans="1:11" s="155" customFormat="1" ht="18.75" hidden="1" customHeight="1" outlineLevel="1" x14ac:dyDescent="0.2">
      <c r="A72" s="118"/>
      <c r="B72" s="124"/>
      <c r="C72" s="126"/>
      <c r="D72" s="188" t="s">
        <v>57</v>
      </c>
      <c r="E72" s="178"/>
      <c r="F72" s="179" t="s">
        <v>82</v>
      </c>
      <c r="G72" s="180">
        <v>0</v>
      </c>
      <c r="H72" s="457">
        <f>ROUND($H$70*G72,2)</f>
        <v>0</v>
      </c>
      <c r="I72" s="457"/>
      <c r="J72" s="458"/>
      <c r="K72" s="98"/>
    </row>
    <row r="73" spans="1:11" s="155" customFormat="1" ht="18" hidden="1" customHeight="1" outlineLevel="1" x14ac:dyDescent="0.2">
      <c r="A73" s="118"/>
      <c r="B73" s="129"/>
      <c r="C73" s="130"/>
      <c r="D73" s="189" t="s">
        <v>58</v>
      </c>
      <c r="E73" s="182"/>
      <c r="F73" s="183" t="s">
        <v>82</v>
      </c>
      <c r="G73" s="180">
        <v>0.05</v>
      </c>
      <c r="H73" s="457">
        <f>ROUND($H$70*G73,2)</f>
        <v>15484572.15</v>
      </c>
      <c r="I73" s="457"/>
      <c r="J73" s="458"/>
      <c r="K73" s="98"/>
    </row>
    <row r="74" spans="1:11" s="98" customFormat="1" ht="16.5" hidden="1" customHeight="1" outlineLevel="1" x14ac:dyDescent="0.2">
      <c r="A74" s="118"/>
      <c r="B74" s="124"/>
      <c r="C74" s="131"/>
      <c r="D74" s="190" t="s">
        <v>108</v>
      </c>
      <c r="E74" s="185"/>
      <c r="F74" s="186" t="s">
        <v>82</v>
      </c>
      <c r="G74" s="180">
        <v>0.19</v>
      </c>
      <c r="H74" s="457">
        <f>ROUND(H73*G74,2)</f>
        <v>2942068.71</v>
      </c>
      <c r="I74" s="457"/>
      <c r="J74" s="458"/>
    </row>
    <row r="75" spans="1:11" s="98" customFormat="1" ht="23.1" hidden="1" customHeight="1" outlineLevel="1" x14ac:dyDescent="0.2">
      <c r="A75" s="118"/>
      <c r="B75" s="132"/>
      <c r="C75" s="129"/>
      <c r="D75" s="133"/>
      <c r="E75" s="134"/>
      <c r="F75" s="124"/>
      <c r="G75" s="459"/>
      <c r="H75" s="459"/>
      <c r="I75" s="459"/>
      <c r="J75" s="459"/>
    </row>
    <row r="76" spans="1:11" s="98" customFormat="1" ht="12.75" hidden="1" outlineLevel="1" x14ac:dyDescent="0.2">
      <c r="A76" s="118"/>
      <c r="B76" s="135"/>
      <c r="C76" s="126"/>
      <c r="D76" s="460" t="s">
        <v>109</v>
      </c>
      <c r="E76" s="460"/>
      <c r="F76" s="460"/>
      <c r="G76" s="127"/>
      <c r="H76" s="461" t="e">
        <f>SUM(H70:J74)</f>
        <v>#REF!</v>
      </c>
      <c r="I76" s="461"/>
      <c r="J76" s="462"/>
    </row>
    <row r="77" spans="1:11" s="98" customFormat="1" ht="23.25" customHeight="1" collapsed="1" x14ac:dyDescent="0.2">
      <c r="A77" s="150"/>
      <c r="B77" s="151"/>
      <c r="C77" s="151"/>
      <c r="D77" s="152"/>
      <c r="E77" s="152"/>
      <c r="F77" s="152"/>
      <c r="G77" s="153"/>
      <c r="H77" s="154"/>
      <c r="I77" s="154"/>
      <c r="J77" s="154"/>
    </row>
    <row r="78" spans="1:11" s="173" customFormat="1" ht="62.25" customHeight="1" x14ac:dyDescent="0.25">
      <c r="A78" s="191" t="s">
        <v>440</v>
      </c>
      <c r="B78" s="463" t="s">
        <v>441</v>
      </c>
      <c r="C78" s="463"/>
      <c r="D78" s="463"/>
      <c r="E78" s="463"/>
      <c r="F78" s="463"/>
      <c r="G78" s="463"/>
      <c r="H78" s="463"/>
      <c r="I78" s="463"/>
      <c r="J78" s="463"/>
    </row>
    <row r="79" spans="1:11" s="98" customFormat="1" ht="23.25" customHeight="1" x14ac:dyDescent="0.2">
      <c r="A79" s="150"/>
      <c r="B79" s="151"/>
      <c r="C79" s="151"/>
      <c r="D79" s="152"/>
      <c r="E79" s="152"/>
      <c r="F79" s="152"/>
      <c r="G79" s="153"/>
      <c r="H79" s="154"/>
      <c r="I79" s="154"/>
      <c r="J79" s="154"/>
      <c r="K79" s="155"/>
    </row>
    <row r="80" spans="1:11" ht="23.1" customHeight="1" x14ac:dyDescent="0.2">
      <c r="A80" s="443" t="s">
        <v>110</v>
      </c>
      <c r="B80" s="444"/>
      <c r="C80" s="444"/>
      <c r="D80" s="444"/>
      <c r="E80" s="445"/>
      <c r="F80" s="409" t="s">
        <v>111</v>
      </c>
      <c r="G80" s="409"/>
      <c r="H80" s="409"/>
      <c r="I80" s="409"/>
      <c r="J80" s="409"/>
      <c r="K80" s="155"/>
    </row>
    <row r="81" spans="1:11" ht="23.1" customHeight="1" x14ac:dyDescent="0.2">
      <c r="A81" s="117" t="s">
        <v>78</v>
      </c>
      <c r="B81" s="496" t="s">
        <v>93</v>
      </c>
      <c r="C81" s="497"/>
      <c r="D81" s="497"/>
      <c r="E81" s="497"/>
      <c r="F81" s="453"/>
      <c r="G81" s="453"/>
      <c r="H81" s="453"/>
      <c r="I81" s="453"/>
      <c r="J81" s="453"/>
      <c r="K81" s="98"/>
    </row>
    <row r="82" spans="1:11" ht="23.1" customHeight="1" x14ac:dyDescent="0.2">
      <c r="A82" s="117" t="s">
        <v>65</v>
      </c>
      <c r="B82" s="454" t="s">
        <v>606</v>
      </c>
      <c r="C82" s="455"/>
      <c r="D82" s="455"/>
      <c r="E82" s="456"/>
      <c r="F82" s="453"/>
      <c r="G82" s="453"/>
      <c r="H82" s="453"/>
      <c r="I82" s="453"/>
      <c r="J82" s="453"/>
      <c r="K82" s="98"/>
    </row>
    <row r="83" spans="1:11" ht="23.1" customHeight="1" x14ac:dyDescent="0.2">
      <c r="A83" s="117" t="s">
        <v>67</v>
      </c>
      <c r="B83" s="402" t="s">
        <v>495</v>
      </c>
      <c r="C83" s="402"/>
      <c r="D83" s="402"/>
      <c r="E83" s="402"/>
      <c r="F83" s="453"/>
      <c r="G83" s="453"/>
      <c r="H83" s="453"/>
      <c r="I83" s="453"/>
      <c r="J83" s="453"/>
      <c r="K83" s="98"/>
    </row>
    <row r="84" spans="1:11" ht="23.1" customHeight="1" x14ac:dyDescent="0.2">
      <c r="K84" s="98"/>
    </row>
    <row r="85" spans="1:11" ht="12.75" x14ac:dyDescent="0.2">
      <c r="K85" s="98"/>
    </row>
    <row r="86" spans="1:11" ht="23.1" customHeight="1" x14ac:dyDescent="0.25"/>
    <row r="87" spans="1:11" ht="23.1" customHeight="1" x14ac:dyDescent="0.25"/>
    <row r="88" spans="1:11" ht="23.1" customHeight="1" x14ac:dyDescent="0.25"/>
    <row r="89" spans="1:11" ht="23.1" customHeight="1" x14ac:dyDescent="0.25"/>
    <row r="90" spans="1:11" ht="23.1" customHeight="1" x14ac:dyDescent="0.25"/>
    <row r="91" spans="1:11" ht="23.1" customHeight="1" x14ac:dyDescent="0.25"/>
    <row r="92" spans="1:11" ht="23.1" customHeight="1" x14ac:dyDescent="0.25"/>
    <row r="93" spans="1:11" ht="129" customHeight="1" x14ac:dyDescent="0.25"/>
    <row r="95" spans="1:11" ht="23.1" customHeight="1" x14ac:dyDescent="0.25"/>
    <row r="96" spans="1:11" ht="23.1" customHeight="1" x14ac:dyDescent="0.25"/>
  </sheetData>
  <mergeCells count="139">
    <mergeCell ref="B78:J78"/>
    <mergeCell ref="H54:J54"/>
    <mergeCell ref="B56:D56"/>
    <mergeCell ref="B55:D55"/>
    <mergeCell ref="B64:D64"/>
    <mergeCell ref="B62:D62"/>
    <mergeCell ref="B61:D61"/>
    <mergeCell ref="B60:D60"/>
    <mergeCell ref="B63:D63"/>
    <mergeCell ref="H63:J63"/>
    <mergeCell ref="H60:J60"/>
    <mergeCell ref="H61:J61"/>
    <mergeCell ref="H62:J62"/>
    <mergeCell ref="H64:J64"/>
    <mergeCell ref="H55:J55"/>
    <mergeCell ref="H56:J56"/>
    <mergeCell ref="A66:J66"/>
    <mergeCell ref="H68:J68"/>
    <mergeCell ref="A69:J69"/>
    <mergeCell ref="D70:F70"/>
    <mergeCell ref="H70:J70"/>
    <mergeCell ref="A67:J67"/>
    <mergeCell ref="D68:F68"/>
    <mergeCell ref="H33:J33"/>
    <mergeCell ref="H34:J34"/>
    <mergeCell ref="B23:D23"/>
    <mergeCell ref="H23:J23"/>
    <mergeCell ref="B24:D24"/>
    <mergeCell ref="H24:J24"/>
    <mergeCell ref="B26:D26"/>
    <mergeCell ref="H26:J26"/>
    <mergeCell ref="B28:D28"/>
    <mergeCell ref="H28:J28"/>
    <mergeCell ref="H37:J37"/>
    <mergeCell ref="A10:J10"/>
    <mergeCell ref="B11:D11"/>
    <mergeCell ref="H11:J11"/>
    <mergeCell ref="B30:D30"/>
    <mergeCell ref="H30:J30"/>
    <mergeCell ref="B31:D31"/>
    <mergeCell ref="H31:J31"/>
    <mergeCell ref="H17:J17"/>
    <mergeCell ref="B18:D18"/>
    <mergeCell ref="H18:J18"/>
    <mergeCell ref="B19:D19"/>
    <mergeCell ref="H19:J19"/>
    <mergeCell ref="H20:J20"/>
    <mergeCell ref="H15:J15"/>
    <mergeCell ref="H16:J16"/>
    <mergeCell ref="H35:J35"/>
    <mergeCell ref="B36:D36"/>
    <mergeCell ref="H32:J32"/>
    <mergeCell ref="H22:J22"/>
    <mergeCell ref="B25:D25"/>
    <mergeCell ref="H25:J25"/>
    <mergeCell ref="B27:D27"/>
    <mergeCell ref="H27:J27"/>
    <mergeCell ref="H50:J50"/>
    <mergeCell ref="B49:D49"/>
    <mergeCell ref="H49:J49"/>
    <mergeCell ref="B48:D48"/>
    <mergeCell ref="H48:J48"/>
    <mergeCell ref="H43:J43"/>
    <mergeCell ref="B46:D46"/>
    <mergeCell ref="H46:J46"/>
    <mergeCell ref="B42:D42"/>
    <mergeCell ref="H42:J42"/>
    <mergeCell ref="B47:D47"/>
    <mergeCell ref="H47:J47"/>
    <mergeCell ref="B45:D45"/>
    <mergeCell ref="H45:J45"/>
    <mergeCell ref="B41:D41"/>
    <mergeCell ref="H41:J41"/>
    <mergeCell ref="H44:J44"/>
    <mergeCell ref="A6:J6"/>
    <mergeCell ref="A7:B7"/>
    <mergeCell ref="C7:F7"/>
    <mergeCell ref="G7:G8"/>
    <mergeCell ref="A8:B8"/>
    <mergeCell ref="C8:F8"/>
    <mergeCell ref="B15:D15"/>
    <mergeCell ref="B32:D32"/>
    <mergeCell ref="B16:D16"/>
    <mergeCell ref="B20:D20"/>
    <mergeCell ref="B38:D38"/>
    <mergeCell ref="B33:D33"/>
    <mergeCell ref="B34:D34"/>
    <mergeCell ref="B35:D35"/>
    <mergeCell ref="B39:D39"/>
    <mergeCell ref="H39:J39"/>
    <mergeCell ref="B43:D43"/>
    <mergeCell ref="H38:J38"/>
    <mergeCell ref="H21:J21"/>
    <mergeCell ref="B22:D22"/>
    <mergeCell ref="B17:D17"/>
    <mergeCell ref="A1:F1"/>
    <mergeCell ref="G1:J1"/>
    <mergeCell ref="A2:B5"/>
    <mergeCell ref="C2:F5"/>
    <mergeCell ref="G2:J2"/>
    <mergeCell ref="G3:J3"/>
    <mergeCell ref="G4:J4"/>
    <mergeCell ref="G5:J5"/>
    <mergeCell ref="A9:B9"/>
    <mergeCell ref="C9:J9"/>
    <mergeCell ref="B83:E83"/>
    <mergeCell ref="F83:J83"/>
    <mergeCell ref="H12:J12"/>
    <mergeCell ref="H13:J13"/>
    <mergeCell ref="A80:E80"/>
    <mergeCell ref="F80:J80"/>
    <mergeCell ref="B81:E81"/>
    <mergeCell ref="F81:J81"/>
    <mergeCell ref="B82:E82"/>
    <mergeCell ref="F82:J82"/>
    <mergeCell ref="H71:J71"/>
    <mergeCell ref="H72:J72"/>
    <mergeCell ref="H73:J73"/>
    <mergeCell ref="H74:J74"/>
    <mergeCell ref="G75:J75"/>
    <mergeCell ref="D76:F76"/>
    <mergeCell ref="H76:J76"/>
    <mergeCell ref="B12:D12"/>
    <mergeCell ref="H36:J36"/>
    <mergeCell ref="B13:D13"/>
    <mergeCell ref="B21:D21"/>
    <mergeCell ref="B37:D37"/>
    <mergeCell ref="B44:D44"/>
    <mergeCell ref="B50:D50"/>
    <mergeCell ref="H52:J52"/>
    <mergeCell ref="H53:J53"/>
    <mergeCell ref="B65:D65"/>
    <mergeCell ref="B53:D53"/>
    <mergeCell ref="B52:D52"/>
    <mergeCell ref="B54:D54"/>
    <mergeCell ref="B59:D59"/>
    <mergeCell ref="B58:D58"/>
    <mergeCell ref="H58:J58"/>
    <mergeCell ref="H59:J59"/>
  </mergeCells>
  <phoneticPr fontId="54" type="noConversion"/>
  <printOptions horizontalCentered="1"/>
  <pageMargins left="0.98425196850393704" right="0.39370078740157483" top="0.43307086614173229" bottom="0.39370078740157483" header="0.31496062992125984" footer="0.11811023622047245"/>
  <pageSetup scale="65" fitToHeight="0" orientation="portrait" r:id="rId1"/>
  <headerFooter>
    <oddFooter>&amp;L&amp;"Arial Narrow,Normal"&amp;8&amp;A V03&amp;C&amp;"Arial Narrow,Normal"&amp;8 &amp;R&amp;"Arial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J93"/>
  <sheetViews>
    <sheetView showGridLines="0" view="pageBreakPreview" topLeftCell="A7" zoomScale="115" zoomScaleNormal="130" zoomScaleSheetLayoutView="115" workbookViewId="0">
      <selection activeCell="L12" sqref="L12"/>
    </sheetView>
  </sheetViews>
  <sheetFormatPr baseColWidth="10" defaultColWidth="11.42578125" defaultRowHeight="11.25" outlineLevelRow="1" x14ac:dyDescent="0.25"/>
  <cols>
    <col min="1" max="1" width="8.85546875" style="100" customWidth="1"/>
    <col min="2" max="2" width="16.85546875" style="110" customWidth="1"/>
    <col min="3" max="3" width="21" style="110" customWidth="1"/>
    <col min="4" max="4" width="35" style="110" customWidth="1"/>
    <col min="5" max="5" width="8.140625" style="101" customWidth="1"/>
    <col min="6" max="6" width="10.5703125" style="102" customWidth="1"/>
    <col min="7" max="7" width="13.5703125" style="103" customWidth="1"/>
    <col min="8" max="10" width="5.28515625" style="103" customWidth="1"/>
    <col min="11" max="16384" width="11.42578125" style="101"/>
  </cols>
  <sheetData>
    <row r="1" spans="1:10" ht="12.75" x14ac:dyDescent="0.2">
      <c r="A1" s="474"/>
      <c r="B1" s="474"/>
      <c r="C1" s="474"/>
      <c r="D1" s="474"/>
      <c r="E1" s="474"/>
      <c r="F1" s="328"/>
      <c r="G1" s="409" t="s">
        <v>87</v>
      </c>
      <c r="H1" s="409"/>
      <c r="I1" s="409"/>
      <c r="J1" s="409"/>
    </row>
    <row r="2" spans="1:10" ht="12.75" x14ac:dyDescent="0.25">
      <c r="A2" s="475"/>
      <c r="B2" s="475"/>
      <c r="C2" s="476" t="s">
        <v>96</v>
      </c>
      <c r="D2" s="477"/>
      <c r="E2" s="477"/>
      <c r="F2" s="478"/>
      <c r="G2" s="429" t="s">
        <v>97</v>
      </c>
      <c r="H2" s="429"/>
      <c r="I2" s="429"/>
      <c r="J2" s="429"/>
    </row>
    <row r="3" spans="1:10" ht="12.75" x14ac:dyDescent="0.25">
      <c r="A3" s="475"/>
      <c r="B3" s="475"/>
      <c r="C3" s="334"/>
      <c r="D3" s="479"/>
      <c r="E3" s="479"/>
      <c r="F3" s="336"/>
      <c r="G3" s="429" t="s">
        <v>88</v>
      </c>
      <c r="H3" s="429"/>
      <c r="I3" s="429"/>
      <c r="J3" s="429"/>
    </row>
    <row r="4" spans="1:10" ht="12.75" x14ac:dyDescent="0.25">
      <c r="A4" s="475"/>
      <c r="B4" s="475"/>
      <c r="C4" s="334"/>
      <c r="D4" s="479"/>
      <c r="E4" s="479"/>
      <c r="F4" s="336"/>
      <c r="G4" s="429" t="s">
        <v>98</v>
      </c>
      <c r="H4" s="429"/>
      <c r="I4" s="429"/>
      <c r="J4" s="429"/>
    </row>
    <row r="5" spans="1:10" ht="12.75" x14ac:dyDescent="0.25">
      <c r="A5" s="475"/>
      <c r="B5" s="475"/>
      <c r="C5" s="337"/>
      <c r="D5" s="338"/>
      <c r="E5" s="338"/>
      <c r="F5" s="339"/>
      <c r="G5" s="429" t="s">
        <v>99</v>
      </c>
      <c r="H5" s="429"/>
      <c r="I5" s="429"/>
      <c r="J5" s="429"/>
    </row>
    <row r="6" spans="1:10" ht="12.75" x14ac:dyDescent="0.2">
      <c r="A6" s="482"/>
      <c r="B6" s="483"/>
      <c r="C6" s="483"/>
      <c r="D6" s="483"/>
      <c r="E6" s="483"/>
      <c r="F6" s="483"/>
      <c r="G6" s="483"/>
      <c r="H6" s="483"/>
      <c r="I6" s="483"/>
      <c r="J6" s="484"/>
    </row>
    <row r="7" spans="1:10" ht="12.75" x14ac:dyDescent="0.2">
      <c r="A7" s="436" t="s">
        <v>100</v>
      </c>
      <c r="B7" s="436"/>
      <c r="C7" s="475"/>
      <c r="D7" s="475"/>
      <c r="E7" s="475"/>
      <c r="F7" s="475"/>
      <c r="G7" s="485" t="s">
        <v>101</v>
      </c>
      <c r="H7" s="111" t="s">
        <v>89</v>
      </c>
      <c r="I7" s="111" t="s">
        <v>90</v>
      </c>
      <c r="J7" s="111" t="s">
        <v>91</v>
      </c>
    </row>
    <row r="8" spans="1:10" ht="50.25" customHeight="1" x14ac:dyDescent="0.25">
      <c r="A8" s="430" t="s">
        <v>96</v>
      </c>
      <c r="B8" s="430"/>
      <c r="C8" s="432" t="s">
        <v>75</v>
      </c>
      <c r="D8" s="432"/>
      <c r="E8" s="432"/>
      <c r="F8" s="432"/>
      <c r="G8" s="485"/>
      <c r="H8" s="123">
        <v>2020</v>
      </c>
      <c r="I8" s="123">
        <v>11</v>
      </c>
      <c r="J8" s="123">
        <v>30</v>
      </c>
    </row>
    <row r="9" spans="1:10" ht="12.75" x14ac:dyDescent="0.25">
      <c r="A9" s="430" t="s">
        <v>102</v>
      </c>
      <c r="B9" s="430"/>
      <c r="C9" s="431"/>
      <c r="D9" s="431"/>
      <c r="E9" s="431"/>
      <c r="F9" s="431"/>
      <c r="G9" s="431"/>
      <c r="H9" s="431"/>
      <c r="I9" s="431"/>
      <c r="J9" s="431"/>
    </row>
    <row r="10" spans="1:10" ht="12.75" x14ac:dyDescent="0.25">
      <c r="A10" s="438"/>
      <c r="B10" s="439"/>
      <c r="C10" s="439"/>
      <c r="D10" s="439"/>
      <c r="E10" s="439"/>
      <c r="F10" s="439"/>
      <c r="G10" s="439"/>
      <c r="H10" s="439"/>
      <c r="I10" s="439"/>
      <c r="J10" s="440"/>
    </row>
    <row r="11" spans="1:10" ht="12.75" x14ac:dyDescent="0.25">
      <c r="A11" s="137" t="s">
        <v>103</v>
      </c>
      <c r="B11" s="505" t="s">
        <v>104</v>
      </c>
      <c r="C11" s="505"/>
      <c r="D11" s="505"/>
      <c r="E11" s="137" t="s">
        <v>105</v>
      </c>
      <c r="F11" s="138" t="s">
        <v>73</v>
      </c>
      <c r="G11" s="139" t="s">
        <v>70</v>
      </c>
      <c r="H11" s="506" t="s">
        <v>106</v>
      </c>
      <c r="I11" s="506"/>
      <c r="J11" s="506"/>
    </row>
    <row r="12" spans="1:10" ht="16.5" customHeight="1" x14ac:dyDescent="0.25">
      <c r="A12" s="142">
        <v>4</v>
      </c>
      <c r="B12" s="486" t="s">
        <v>81</v>
      </c>
      <c r="C12" s="486"/>
      <c r="D12" s="486"/>
      <c r="E12" s="109"/>
      <c r="F12" s="143"/>
      <c r="G12" s="144"/>
      <c r="H12" s="510"/>
      <c r="I12" s="510"/>
      <c r="J12" s="510"/>
    </row>
    <row r="13" spans="1:10" ht="17.25" customHeight="1" x14ac:dyDescent="0.25">
      <c r="A13" s="142" t="s">
        <v>232</v>
      </c>
      <c r="B13" s="507" t="s">
        <v>79</v>
      </c>
      <c r="C13" s="507"/>
      <c r="D13" s="507"/>
      <c r="E13" s="145"/>
      <c r="F13" s="145"/>
      <c r="G13" s="145"/>
      <c r="H13" s="508"/>
      <c r="I13" s="508"/>
      <c r="J13" s="508"/>
    </row>
    <row r="14" spans="1:10" ht="23.1" customHeight="1" x14ac:dyDescent="0.25">
      <c r="A14" s="136" t="s">
        <v>233</v>
      </c>
      <c r="B14" s="448" t="s">
        <v>83</v>
      </c>
      <c r="C14" s="448"/>
      <c r="D14" s="448"/>
      <c r="E14" s="106" t="s">
        <v>17</v>
      </c>
      <c r="F14" s="198">
        <v>144.96</v>
      </c>
      <c r="G14" s="196">
        <v>88655</v>
      </c>
      <c r="H14" s="449">
        <f t="shared" ref="H14:H19" si="0">ROUND(G14*F14,0)</f>
        <v>12851429</v>
      </c>
      <c r="I14" s="449"/>
      <c r="J14" s="449"/>
    </row>
    <row r="15" spans="1:10" ht="23.1" customHeight="1" x14ac:dyDescent="0.25">
      <c r="A15" s="136" t="s">
        <v>234</v>
      </c>
      <c r="B15" s="448" t="s">
        <v>239</v>
      </c>
      <c r="C15" s="448"/>
      <c r="D15" s="448"/>
      <c r="E15" s="106" t="s">
        <v>17</v>
      </c>
      <c r="F15" s="198">
        <v>144.96</v>
      </c>
      <c r="G15" s="195">
        <v>62422</v>
      </c>
      <c r="H15" s="449">
        <f t="shared" si="0"/>
        <v>9048693</v>
      </c>
      <c r="I15" s="449"/>
      <c r="J15" s="449"/>
    </row>
    <row r="16" spans="1:10" ht="23.1" customHeight="1" x14ac:dyDescent="0.25">
      <c r="A16" s="142" t="s">
        <v>235</v>
      </c>
      <c r="B16" s="507" t="s">
        <v>80</v>
      </c>
      <c r="C16" s="507"/>
      <c r="D16" s="507"/>
      <c r="E16" s="145"/>
      <c r="F16" s="172"/>
      <c r="G16" s="145"/>
      <c r="H16" s="508"/>
      <c r="I16" s="508"/>
      <c r="J16" s="508"/>
    </row>
    <row r="17" spans="1:10" ht="23.1" customHeight="1" x14ac:dyDescent="0.25">
      <c r="A17" s="136" t="s">
        <v>236</v>
      </c>
      <c r="B17" s="448" t="s">
        <v>240</v>
      </c>
      <c r="C17" s="448"/>
      <c r="D17" s="448"/>
      <c r="E17" s="106" t="s">
        <v>74</v>
      </c>
      <c r="F17" s="198">
        <f>615.65+3.18*1</f>
        <v>618.82999999999993</v>
      </c>
      <c r="G17" s="195">
        <v>13028</v>
      </c>
      <c r="H17" s="449">
        <f t="shared" si="0"/>
        <v>8062117</v>
      </c>
      <c r="I17" s="449"/>
      <c r="J17" s="449"/>
    </row>
    <row r="18" spans="1:10" ht="23.1" customHeight="1" x14ac:dyDescent="0.25">
      <c r="A18" s="136" t="s">
        <v>237</v>
      </c>
      <c r="B18" s="448" t="s">
        <v>241</v>
      </c>
      <c r="C18" s="448"/>
      <c r="D18" s="448"/>
      <c r="E18" s="106" t="s">
        <v>74</v>
      </c>
      <c r="F18" s="198">
        <f>268.43+1.38*1</f>
        <v>269.81</v>
      </c>
      <c r="G18" s="195">
        <v>13027</v>
      </c>
      <c r="H18" s="449">
        <f t="shared" ref="H18" si="1">ROUND(G18*F18,0)</f>
        <v>3514815</v>
      </c>
      <c r="I18" s="449"/>
      <c r="J18" s="449"/>
    </row>
    <row r="19" spans="1:10" ht="23.1" customHeight="1" x14ac:dyDescent="0.25">
      <c r="A19" s="136" t="s">
        <v>242</v>
      </c>
      <c r="B19" s="448" t="s">
        <v>243</v>
      </c>
      <c r="C19" s="448"/>
      <c r="D19" s="448"/>
      <c r="E19" s="106" t="s">
        <v>11</v>
      </c>
      <c r="F19" s="198">
        <v>8</v>
      </c>
      <c r="G19" s="195">
        <v>133574</v>
      </c>
      <c r="H19" s="449">
        <f t="shared" si="0"/>
        <v>1068592</v>
      </c>
      <c r="I19" s="449"/>
      <c r="J19" s="449"/>
    </row>
    <row r="20" spans="1:10" s="98" customFormat="1" ht="12.75" x14ac:dyDescent="0.2">
      <c r="A20" s="464"/>
      <c r="B20" s="464"/>
      <c r="C20" s="464"/>
      <c r="D20" s="464"/>
      <c r="E20" s="464"/>
      <c r="F20" s="464"/>
      <c r="G20" s="464"/>
      <c r="H20" s="464"/>
      <c r="I20" s="464"/>
      <c r="J20" s="464"/>
    </row>
    <row r="21" spans="1:10" s="98" customFormat="1" ht="3" customHeight="1" x14ac:dyDescent="0.2">
      <c r="A21" s="465"/>
      <c r="B21" s="465"/>
      <c r="C21" s="466"/>
      <c r="D21" s="466"/>
      <c r="E21" s="466"/>
      <c r="F21" s="466"/>
      <c r="G21" s="466"/>
      <c r="H21" s="466"/>
      <c r="I21" s="466"/>
      <c r="J21" s="466"/>
    </row>
    <row r="22" spans="1:10" s="98" customFormat="1" ht="12.75" x14ac:dyDescent="0.2">
      <c r="A22" s="124"/>
      <c r="B22" s="125"/>
      <c r="C22" s="126"/>
      <c r="D22" s="467" t="s">
        <v>107</v>
      </c>
      <c r="E22" s="467"/>
      <c r="F22" s="467"/>
      <c r="G22" s="127"/>
      <c r="H22" s="461">
        <f>SUBTOTAL(9,H12:J19)</f>
        <v>34545646</v>
      </c>
      <c r="I22" s="461"/>
      <c r="J22" s="462"/>
    </row>
    <row r="23" spans="1:10" s="98" customFormat="1" ht="3" customHeight="1" x14ac:dyDescent="0.2">
      <c r="A23" s="468"/>
      <c r="B23" s="468"/>
      <c r="C23" s="469"/>
      <c r="D23" s="469"/>
      <c r="E23" s="469"/>
      <c r="F23" s="469"/>
      <c r="G23" s="469"/>
      <c r="H23" s="469"/>
      <c r="I23" s="469"/>
      <c r="J23" s="469"/>
    </row>
    <row r="24" spans="1:10" s="98" customFormat="1" ht="12.75" hidden="1" outlineLevel="1" x14ac:dyDescent="0.2">
      <c r="A24" s="124"/>
      <c r="B24" s="125"/>
      <c r="C24" s="126"/>
      <c r="D24" s="467" t="s">
        <v>107</v>
      </c>
      <c r="E24" s="467"/>
      <c r="F24" s="467"/>
      <c r="G24" s="127"/>
      <c r="H24" s="461">
        <f>+H22</f>
        <v>34545646</v>
      </c>
      <c r="I24" s="461"/>
      <c r="J24" s="462"/>
    </row>
    <row r="25" spans="1:10" s="98" customFormat="1" ht="20.25" hidden="1" customHeight="1" outlineLevel="1" x14ac:dyDescent="0.2">
      <c r="A25" s="118"/>
      <c r="B25" s="128"/>
      <c r="C25" s="126"/>
      <c r="D25" s="187" t="s">
        <v>92</v>
      </c>
      <c r="E25" s="174"/>
      <c r="F25" s="175" t="s">
        <v>82</v>
      </c>
      <c r="G25" s="176" t="e">
        <f>+#REF!</f>
        <v>#REF!</v>
      </c>
      <c r="H25" s="457" t="e">
        <f>ROUND($H$24*G25,2)</f>
        <v>#REF!</v>
      </c>
      <c r="I25" s="457"/>
      <c r="J25" s="458"/>
    </row>
    <row r="26" spans="1:10" s="98" customFormat="1" ht="20.25" hidden="1" customHeight="1" outlineLevel="1" x14ac:dyDescent="0.2">
      <c r="A26" s="118"/>
      <c r="B26" s="124"/>
      <c r="C26" s="126"/>
      <c r="D26" s="188" t="s">
        <v>57</v>
      </c>
      <c r="E26" s="178"/>
      <c r="F26" s="179" t="s">
        <v>82</v>
      </c>
      <c r="G26" s="180">
        <v>0</v>
      </c>
      <c r="H26" s="457">
        <f>ROUND($H$24*G26,2)</f>
        <v>0</v>
      </c>
      <c r="I26" s="457"/>
      <c r="J26" s="458"/>
    </row>
    <row r="27" spans="1:10" s="98" customFormat="1" ht="20.25" hidden="1" customHeight="1" outlineLevel="1" x14ac:dyDescent="0.2">
      <c r="A27" s="118"/>
      <c r="B27" s="129"/>
      <c r="C27" s="130"/>
      <c r="D27" s="189" t="s">
        <v>58</v>
      </c>
      <c r="E27" s="182"/>
      <c r="F27" s="183" t="s">
        <v>82</v>
      </c>
      <c r="G27" s="180">
        <v>0.05</v>
      </c>
      <c r="H27" s="457">
        <f>ROUND($H$24*G27,2)</f>
        <v>1727282.3</v>
      </c>
      <c r="I27" s="457"/>
      <c r="J27" s="458"/>
    </row>
    <row r="28" spans="1:10" s="98" customFormat="1" ht="20.25" hidden="1" customHeight="1" outlineLevel="1" x14ac:dyDescent="0.2">
      <c r="A28" s="118"/>
      <c r="B28" s="124"/>
      <c r="C28" s="131"/>
      <c r="D28" s="190" t="s">
        <v>108</v>
      </c>
      <c r="E28" s="185"/>
      <c r="F28" s="186" t="s">
        <v>82</v>
      </c>
      <c r="G28" s="180">
        <v>0.19</v>
      </c>
      <c r="H28" s="457">
        <f>ROUND(H27*G28,2)</f>
        <v>328183.64</v>
      </c>
      <c r="I28" s="457"/>
      <c r="J28" s="458"/>
    </row>
    <row r="29" spans="1:10" s="98" customFormat="1" ht="3" hidden="1" customHeight="1" outlineLevel="1" x14ac:dyDescent="0.2">
      <c r="A29" s="118"/>
      <c r="B29" s="132"/>
      <c r="C29" s="129"/>
      <c r="D29" s="133"/>
      <c r="E29" s="134"/>
      <c r="F29" s="124"/>
      <c r="G29" s="459"/>
      <c r="H29" s="459"/>
      <c r="I29" s="459"/>
      <c r="J29" s="459"/>
    </row>
    <row r="30" spans="1:10" s="98" customFormat="1" ht="14.45" hidden="1" customHeight="1" outlineLevel="1" x14ac:dyDescent="0.2">
      <c r="A30" s="118"/>
      <c r="B30" s="135"/>
      <c r="C30" s="126"/>
      <c r="D30" s="460" t="s">
        <v>109</v>
      </c>
      <c r="E30" s="460"/>
      <c r="F30" s="460"/>
      <c r="G30" s="127"/>
      <c r="H30" s="461" t="e">
        <f>SUM(H24:J28)</f>
        <v>#REF!</v>
      </c>
      <c r="I30" s="461"/>
      <c r="J30" s="462"/>
    </row>
    <row r="31" spans="1:10" s="98" customFormat="1" ht="10.5" customHeight="1" collapsed="1" x14ac:dyDescent="0.2">
      <c r="A31" s="116"/>
      <c r="B31" s="116"/>
      <c r="C31" s="116"/>
      <c r="D31" s="116"/>
      <c r="E31" s="116"/>
      <c r="F31" s="116"/>
      <c r="G31" s="116"/>
      <c r="H31" s="116"/>
      <c r="I31" s="116"/>
      <c r="J31" s="116"/>
    </row>
    <row r="32" spans="1:10" s="98" customFormat="1" ht="10.5" customHeight="1" x14ac:dyDescent="0.2">
      <c r="A32" s="99"/>
      <c r="B32" s="99"/>
      <c r="C32" s="99"/>
      <c r="D32" s="99"/>
      <c r="E32" s="99"/>
      <c r="F32" s="99"/>
      <c r="G32" s="99"/>
      <c r="H32" s="99"/>
      <c r="I32" s="99"/>
      <c r="J32" s="99"/>
    </row>
    <row r="33" spans="1:10" s="173" customFormat="1" ht="62.25" customHeight="1" x14ac:dyDescent="0.25">
      <c r="A33" s="191" t="s">
        <v>440</v>
      </c>
      <c r="B33" s="463" t="s">
        <v>441</v>
      </c>
      <c r="C33" s="463"/>
      <c r="D33" s="463"/>
      <c r="E33" s="463"/>
      <c r="F33" s="463"/>
      <c r="G33" s="463"/>
      <c r="H33" s="463"/>
      <c r="I33" s="463"/>
      <c r="J33" s="463"/>
    </row>
    <row r="34" spans="1:10" s="98" customFormat="1" ht="10.5" customHeight="1" x14ac:dyDescent="0.2">
      <c r="A34" s="99"/>
      <c r="B34" s="99"/>
      <c r="C34" s="99"/>
      <c r="D34" s="99"/>
      <c r="E34" s="99"/>
      <c r="F34" s="99"/>
      <c r="G34" s="99"/>
      <c r="H34" s="99"/>
      <c r="I34" s="99"/>
      <c r="J34" s="99"/>
    </row>
    <row r="35" spans="1:10" s="98" customFormat="1" ht="19.899999999999999" customHeight="1" x14ac:dyDescent="0.2">
      <c r="A35" s="443" t="s">
        <v>110</v>
      </c>
      <c r="B35" s="444"/>
      <c r="C35" s="444"/>
      <c r="D35" s="444"/>
      <c r="E35" s="445"/>
      <c r="F35" s="409" t="s">
        <v>111</v>
      </c>
      <c r="G35" s="409"/>
      <c r="H35" s="409"/>
      <c r="I35" s="409"/>
      <c r="J35" s="409"/>
    </row>
    <row r="36" spans="1:10" s="98" customFormat="1" ht="19.899999999999999" customHeight="1" x14ac:dyDescent="0.2">
      <c r="A36" s="117" t="s">
        <v>78</v>
      </c>
      <c r="B36" s="509" t="s">
        <v>238</v>
      </c>
      <c r="C36" s="509"/>
      <c r="D36" s="509"/>
      <c r="E36" s="509"/>
      <c r="F36" s="453"/>
      <c r="G36" s="453"/>
      <c r="H36" s="453"/>
      <c r="I36" s="453"/>
      <c r="J36" s="453"/>
    </row>
    <row r="37" spans="1:10" s="98" customFormat="1" ht="19.899999999999999" customHeight="1" x14ac:dyDescent="0.2">
      <c r="A37" s="117" t="s">
        <v>65</v>
      </c>
      <c r="B37" s="454" t="s">
        <v>606</v>
      </c>
      <c r="C37" s="455"/>
      <c r="D37" s="455"/>
      <c r="E37" s="456"/>
      <c r="F37" s="453"/>
      <c r="G37" s="453"/>
      <c r="H37" s="453"/>
      <c r="I37" s="453"/>
      <c r="J37" s="453"/>
    </row>
    <row r="38" spans="1:10" s="98" customFormat="1" ht="19.899999999999999" customHeight="1" x14ac:dyDescent="0.2">
      <c r="A38" s="117" t="s">
        <v>67</v>
      </c>
      <c r="B38" s="402" t="s">
        <v>495</v>
      </c>
      <c r="C38" s="402"/>
      <c r="D38" s="402"/>
      <c r="E38" s="402"/>
      <c r="F38" s="453"/>
      <c r="G38" s="453"/>
      <c r="H38" s="453"/>
      <c r="I38" s="453"/>
      <c r="J38" s="453"/>
    </row>
    <row r="41" spans="1:10" ht="23.1" customHeight="1" x14ac:dyDescent="0.25"/>
    <row r="42" spans="1:10" ht="23.1" customHeight="1" x14ac:dyDescent="0.25"/>
    <row r="43" spans="1:10" ht="23.1" customHeight="1" x14ac:dyDescent="0.25"/>
    <row r="44" spans="1:10" ht="23.1" customHeight="1" x14ac:dyDescent="0.25"/>
    <row r="45" spans="1:10" ht="23.1" customHeight="1" x14ac:dyDescent="0.25"/>
    <row r="46" spans="1:10" ht="23.1" customHeight="1" x14ac:dyDescent="0.25"/>
    <row r="47" spans="1:10" ht="23.1" customHeight="1" x14ac:dyDescent="0.25"/>
    <row r="48" spans="1:10" ht="23.1" customHeight="1" x14ac:dyDescent="0.25"/>
    <row r="49" ht="23.1" customHeight="1" x14ac:dyDescent="0.25"/>
    <row r="50" ht="23.1" customHeight="1" x14ac:dyDescent="0.25"/>
    <row r="51" ht="23.1" customHeight="1" x14ac:dyDescent="0.25"/>
    <row r="52" ht="23.1" customHeight="1" x14ac:dyDescent="0.25"/>
    <row r="53" ht="23.1" customHeight="1" x14ac:dyDescent="0.25"/>
    <row r="54" ht="23.1" customHeight="1" x14ac:dyDescent="0.25"/>
    <row r="55" ht="23.1" customHeight="1" x14ac:dyDescent="0.25"/>
    <row r="56" ht="23.1" customHeight="1" x14ac:dyDescent="0.25"/>
    <row r="57" ht="23.1" customHeight="1" x14ac:dyDescent="0.25"/>
    <row r="58" ht="23.1" customHeight="1" x14ac:dyDescent="0.25"/>
    <row r="59" ht="23.1" customHeight="1" x14ac:dyDescent="0.25"/>
    <row r="60" ht="23.1" customHeight="1" x14ac:dyDescent="0.25"/>
    <row r="61" ht="23.1" customHeight="1" x14ac:dyDescent="0.25"/>
    <row r="62" ht="23.1" customHeight="1" x14ac:dyDescent="0.25"/>
    <row r="63" ht="23.1" customHeight="1" x14ac:dyDescent="0.25"/>
    <row r="64" ht="23.1" customHeight="1" x14ac:dyDescent="0.25"/>
    <row r="65" ht="23.1" customHeight="1" x14ac:dyDescent="0.25"/>
    <row r="66" ht="23.1" customHeight="1" x14ac:dyDescent="0.25"/>
    <row r="67" ht="23.1" customHeight="1" x14ac:dyDescent="0.25"/>
    <row r="68" ht="23.1" customHeight="1" x14ac:dyDescent="0.25"/>
    <row r="69" ht="23.1" customHeight="1" x14ac:dyDescent="0.25"/>
    <row r="70" ht="23.1" customHeight="1" x14ac:dyDescent="0.25"/>
    <row r="71" ht="23.1" customHeight="1" x14ac:dyDescent="0.25"/>
    <row r="72" ht="23.1" customHeight="1" x14ac:dyDescent="0.25"/>
    <row r="73" ht="23.1" customHeight="1" x14ac:dyDescent="0.25"/>
    <row r="75" ht="44.25" customHeight="1" x14ac:dyDescent="0.25"/>
    <row r="77" ht="23.1" customHeight="1" x14ac:dyDescent="0.25"/>
    <row r="78" ht="23.1" customHeight="1" x14ac:dyDescent="0.25"/>
    <row r="79" ht="23.1" customHeight="1" x14ac:dyDescent="0.25"/>
    <row r="80" ht="23.1" customHeight="1" x14ac:dyDescent="0.25"/>
    <row r="81" ht="23.1" customHeight="1" x14ac:dyDescent="0.25"/>
    <row r="83" ht="23.1" customHeight="1" x14ac:dyDescent="0.25"/>
    <row r="84" ht="23.1" customHeight="1" x14ac:dyDescent="0.25"/>
    <row r="85" ht="23.1" customHeight="1" x14ac:dyDescent="0.25"/>
    <row r="86" ht="23.1" customHeight="1" x14ac:dyDescent="0.25"/>
    <row r="87" ht="23.1" customHeight="1" x14ac:dyDescent="0.25"/>
    <row r="88" ht="23.1" customHeight="1" x14ac:dyDescent="0.25"/>
    <row r="89" ht="23.1" customHeight="1" x14ac:dyDescent="0.25"/>
    <row r="90" ht="129" customHeight="1" x14ac:dyDescent="0.25"/>
    <row r="92" ht="23.1" customHeight="1" x14ac:dyDescent="0.25"/>
    <row r="93" ht="23.1" customHeight="1" x14ac:dyDescent="0.25"/>
  </sheetData>
  <mergeCells count="58">
    <mergeCell ref="B33:J33"/>
    <mergeCell ref="B12:D12"/>
    <mergeCell ref="H12:J12"/>
    <mergeCell ref="A1:F1"/>
    <mergeCell ref="G1:J1"/>
    <mergeCell ref="A2:B5"/>
    <mergeCell ref="C2:F5"/>
    <mergeCell ref="G2:J2"/>
    <mergeCell ref="G3:J3"/>
    <mergeCell ref="G4:J4"/>
    <mergeCell ref="G5:J5"/>
    <mergeCell ref="A9:B9"/>
    <mergeCell ref="C9:J9"/>
    <mergeCell ref="A10:J10"/>
    <mergeCell ref="B11:D11"/>
    <mergeCell ref="H11:J11"/>
    <mergeCell ref="A6:J6"/>
    <mergeCell ref="A7:B7"/>
    <mergeCell ref="C7:F7"/>
    <mergeCell ref="G7:G8"/>
    <mergeCell ref="A8:B8"/>
    <mergeCell ref="C8:F8"/>
    <mergeCell ref="G29:J29"/>
    <mergeCell ref="D30:F30"/>
    <mergeCell ref="H30:J30"/>
    <mergeCell ref="H25:J25"/>
    <mergeCell ref="A20:J20"/>
    <mergeCell ref="A21:J21"/>
    <mergeCell ref="D22:F22"/>
    <mergeCell ref="H22:J22"/>
    <mergeCell ref="A23:J23"/>
    <mergeCell ref="D24:F24"/>
    <mergeCell ref="H24:J24"/>
    <mergeCell ref="B13:D13"/>
    <mergeCell ref="H13:J13"/>
    <mergeCell ref="B14:D14"/>
    <mergeCell ref="H14:J14"/>
    <mergeCell ref="H15:J15"/>
    <mergeCell ref="B15:D15"/>
    <mergeCell ref="B38:E38"/>
    <mergeCell ref="F38:J38"/>
    <mergeCell ref="A35:E35"/>
    <mergeCell ref="F35:J35"/>
    <mergeCell ref="B36:E36"/>
    <mergeCell ref="F36:J36"/>
    <mergeCell ref="B37:E37"/>
    <mergeCell ref="F37:J37"/>
    <mergeCell ref="B16:D16"/>
    <mergeCell ref="H16:J16"/>
    <mergeCell ref="H26:J26"/>
    <mergeCell ref="H27:J27"/>
    <mergeCell ref="H28:J28"/>
    <mergeCell ref="B17:D17"/>
    <mergeCell ref="H17:J17"/>
    <mergeCell ref="B19:D19"/>
    <mergeCell ref="H19:J19"/>
    <mergeCell ref="B18:D18"/>
    <mergeCell ref="H18:J18"/>
  </mergeCells>
  <printOptions horizontalCentered="1"/>
  <pageMargins left="0.98425196850393704" right="0.39370078740157483" top="0.43307086614173229" bottom="0.39370078740157483" header="0.31496062992125984" footer="0.11811023622047245"/>
  <pageSetup scale="69" fitToHeight="0" orientation="portrait" r:id="rId1"/>
  <headerFooter>
    <oddFooter>&amp;L&amp;"Arial Narrow,Normal"&amp;8&amp;A&amp;R&amp;"Arial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7</vt:i4>
      </vt:variant>
    </vt:vector>
  </HeadingPairs>
  <TitlesOfParts>
    <vt:vector size="13" baseType="lpstr">
      <vt:lpstr>PRESUPUESTO FINAL</vt:lpstr>
      <vt:lpstr>RESUMEN PRESUPUESTO</vt:lpstr>
      <vt:lpstr>FASE 1 REDES</vt:lpstr>
      <vt:lpstr>PRESUPUESTO EST. REDUCTORA</vt:lpstr>
      <vt:lpstr>PRESUPUESTO EB</vt:lpstr>
      <vt:lpstr>PRESUPUESTO VIADUCTO</vt:lpstr>
      <vt:lpstr>'FASE 1 REDES'!Área_de_impresión</vt:lpstr>
      <vt:lpstr>'PRESUPUESTO EB'!Área_de_impresión</vt:lpstr>
      <vt:lpstr>'PRESUPUESTO EST. REDUCTORA'!Área_de_impresión</vt:lpstr>
      <vt:lpstr>'PRESUPUESTO FINAL'!Área_de_impresión</vt:lpstr>
      <vt:lpstr>'RESUMEN PRESUPUESTO'!Área_de_impresión</vt:lpstr>
      <vt:lpstr>'FASE 1 REDES'!Títulos_a_imprimir</vt:lpstr>
      <vt:lpstr>'PRESUPUESTO EST. REDUCTORA'!Títulos_a_imprimir</vt:lpstr>
    </vt:vector>
  </TitlesOfParts>
  <Company>PAREJA SOTO</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MARIO</dc:creator>
  <cp:lastModifiedBy>Claudia Milena Rodriguez Valencia</cp:lastModifiedBy>
  <cp:revision/>
  <cp:lastPrinted>2020-12-09T18:24:30Z</cp:lastPrinted>
  <dcterms:created xsi:type="dcterms:W3CDTF">2008-09-02T02:24:30Z</dcterms:created>
  <dcterms:modified xsi:type="dcterms:W3CDTF">2020-12-09T19:26:03Z</dcterms:modified>
</cp:coreProperties>
</file>